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90" windowWidth="19440" windowHeight="12210" tabRatio="789"/>
  </bookViews>
  <sheets>
    <sheet name="Innhold" sheetId="4" r:id="rId1"/>
    <sheet name="Regning" sheetId="12" r:id="rId2"/>
    <sheet name="Navneliste" sheetId="1" r:id="rId3"/>
    <sheet name="Prisliste" sheetId="2" r:id="rId4"/>
    <sheet name="Avrunding" sheetId="3" r:id="rId5"/>
    <sheet name="Rangering" sheetId="13" r:id="rId6"/>
    <sheet name="Helligdager" sheetId="5" r:id="rId7"/>
    <sheet name="Dato-tid" sheetId="6" r:id="rId8"/>
    <sheet name="Tidssoner" sheetId="7" r:id="rId9"/>
    <sheet name="HVIS" sheetId="8" r:id="rId10"/>
    <sheet name="Prosenter" sheetId="10" r:id="rId11"/>
    <sheet name="Tekstfunksjoner" sheetId="14" r:id="rId12"/>
    <sheet name="Bare for gøy" sheetId="9" r:id="rId13"/>
    <sheet name="Tidssonetabell" sheetId="11" r:id="rId14"/>
  </sheets>
  <definedNames>
    <definedName name="_xlnm._FilterDatabase" localSheetId="2" hidden="1">Navneliste!$A$11:$H$100</definedName>
    <definedName name="Countries">Tidssonetabell!$A$2:$A$240</definedName>
    <definedName name="Priser">Prisliste!$B$4:$C$8</definedName>
    <definedName name="TimeZoneTable">Tidssonetabell!$A$2:$B$240</definedName>
    <definedName name="Varer">Prisliste!$B$4:$B$8</definedName>
  </definedNames>
  <calcPr calcId="145621"/>
</workbook>
</file>

<file path=xl/calcChain.xml><?xml version="1.0" encoding="utf-8"?>
<calcChain xmlns="http://schemas.openxmlformats.org/spreadsheetml/2006/main">
  <c r="B5" i="5" l="1"/>
  <c r="B19" i="5" s="1"/>
  <c r="I6" i="14"/>
  <c r="B12" i="6"/>
  <c r="B13" i="6"/>
  <c r="I7" i="14"/>
  <c r="I8" i="14"/>
  <c r="I9" i="14"/>
  <c r="I10" i="14"/>
  <c r="I11" i="14"/>
  <c r="I12" i="14"/>
  <c r="I13" i="14"/>
  <c r="I14" i="14"/>
  <c r="I15" i="14"/>
  <c r="G7" i="14"/>
  <c r="G8" i="14"/>
  <c r="G9" i="14"/>
  <c r="G10" i="14"/>
  <c r="G11" i="14"/>
  <c r="G12" i="14"/>
  <c r="G13" i="14"/>
  <c r="G14" i="14"/>
  <c r="G15" i="14"/>
  <c r="G6" i="14"/>
  <c r="D15" i="14"/>
  <c r="E15" i="14"/>
  <c r="F15" i="14"/>
  <c r="H15" i="14"/>
  <c r="J15" i="14"/>
  <c r="K15" i="14"/>
  <c r="L15" i="14"/>
  <c r="M15" i="14"/>
  <c r="N15" i="14"/>
  <c r="N7" i="14"/>
  <c r="N8" i="14"/>
  <c r="N9" i="14"/>
  <c r="N10" i="14"/>
  <c r="N11" i="14"/>
  <c r="N12" i="14"/>
  <c r="N13" i="14"/>
  <c r="N14" i="14"/>
  <c r="N6" i="14"/>
  <c r="M7" i="14"/>
  <c r="M8" i="14"/>
  <c r="M9" i="14"/>
  <c r="M10" i="14"/>
  <c r="M11" i="14"/>
  <c r="M12" i="14"/>
  <c r="M13" i="14"/>
  <c r="M14" i="14"/>
  <c r="M6" i="14"/>
  <c r="F7" i="14"/>
  <c r="F8" i="14"/>
  <c r="F9" i="14"/>
  <c r="F10" i="14"/>
  <c r="F11" i="14"/>
  <c r="F12" i="14"/>
  <c r="F13" i="14"/>
  <c r="F14" i="14"/>
  <c r="F6" i="14"/>
  <c r="J7" i="14"/>
  <c r="K7" i="14"/>
  <c r="L7" i="14"/>
  <c r="J8" i="14"/>
  <c r="K8" i="14"/>
  <c r="L8" i="14"/>
  <c r="J9" i="14"/>
  <c r="K9" i="14"/>
  <c r="L9" i="14"/>
  <c r="J10" i="14"/>
  <c r="K10" i="14"/>
  <c r="L10" i="14"/>
  <c r="J11" i="14"/>
  <c r="K11" i="14"/>
  <c r="L11" i="14"/>
  <c r="J12" i="14"/>
  <c r="K12" i="14"/>
  <c r="L12" i="14"/>
  <c r="J13" i="14"/>
  <c r="K13" i="14"/>
  <c r="L13" i="14"/>
  <c r="J14" i="14"/>
  <c r="K14" i="14"/>
  <c r="L14" i="14"/>
  <c r="L6" i="14"/>
  <c r="K6" i="14"/>
  <c r="J6" i="14"/>
  <c r="H7" i="14"/>
  <c r="H8" i="14"/>
  <c r="H9" i="14"/>
  <c r="H10" i="14"/>
  <c r="H11" i="14"/>
  <c r="H12" i="14"/>
  <c r="H13" i="14"/>
  <c r="H14" i="14"/>
  <c r="H6" i="14"/>
  <c r="E7" i="14"/>
  <c r="E8" i="14"/>
  <c r="E9" i="14"/>
  <c r="E10" i="14"/>
  <c r="E11" i="14"/>
  <c r="E12" i="14"/>
  <c r="E13" i="14"/>
  <c r="E14" i="14"/>
  <c r="E6" i="14"/>
  <c r="D7" i="14"/>
  <c r="D8" i="14"/>
  <c r="D9" i="14"/>
  <c r="D10" i="14"/>
  <c r="D11" i="14"/>
  <c r="D12" i="14"/>
  <c r="D13" i="14"/>
  <c r="D14" i="14"/>
  <c r="D6" i="14"/>
  <c r="C9" i="9"/>
  <c r="E38" i="12"/>
  <c r="C37" i="12"/>
  <c r="E7" i="13"/>
  <c r="E8" i="13"/>
  <c r="E9" i="13"/>
  <c r="E10" i="13"/>
  <c r="E11" i="13"/>
  <c r="E12" i="13"/>
  <c r="E13" i="13"/>
  <c r="E14" i="13"/>
  <c r="E15" i="13"/>
  <c r="E6" i="13"/>
  <c r="E27" i="12"/>
  <c r="E20" i="12"/>
  <c r="C43" i="12"/>
  <c r="C40" i="12"/>
  <c r="C39" i="12"/>
  <c r="C38" i="12"/>
  <c r="C27" i="12"/>
  <c r="C20" i="12"/>
  <c r="E11" i="12"/>
  <c r="E9" i="12"/>
  <c r="E7" i="12"/>
  <c r="E5" i="12"/>
  <c r="D20" i="7"/>
  <c r="D22" i="7" s="1"/>
  <c r="B3" i="6"/>
  <c r="B30" i="6"/>
  <c r="B33" i="6"/>
  <c r="B35" i="6" s="1"/>
  <c r="B32" i="6"/>
  <c r="B31" i="6"/>
  <c r="B29" i="6"/>
  <c r="B18" i="6"/>
  <c r="B17" i="6"/>
  <c r="B16" i="6"/>
  <c r="B15" i="6"/>
  <c r="B20" i="8"/>
  <c r="E11" i="10"/>
  <c r="E8" i="10"/>
  <c r="E13" i="10"/>
  <c r="E6" i="10"/>
  <c r="E4" i="10"/>
  <c r="C23" i="8"/>
  <c r="D5" i="8"/>
  <c r="E13" i="9"/>
  <c r="C6" i="9"/>
  <c r="D9" i="8"/>
  <c r="C19" i="8"/>
  <c r="C14" i="8"/>
  <c r="H8" i="7"/>
  <c r="D8" i="7"/>
  <c r="E8" i="7"/>
  <c r="F8" i="7"/>
  <c r="G8" i="7"/>
  <c r="C8" i="7"/>
  <c r="B52" i="6"/>
  <c r="B24" i="6"/>
  <c r="B23" i="6"/>
  <c r="B19" i="6"/>
  <c r="B22" i="6"/>
  <c r="B21" i="6"/>
  <c r="B20" i="6"/>
  <c r="B14" i="6"/>
  <c r="B11" i="6"/>
  <c r="B10" i="6"/>
  <c r="B9" i="6"/>
  <c r="D6" i="3"/>
  <c r="D5" i="3"/>
  <c r="D4" i="3"/>
  <c r="D3" i="3"/>
  <c r="G40" i="6"/>
  <c r="E40" i="6"/>
  <c r="D40" i="6"/>
  <c r="B21" i="5"/>
  <c r="B20" i="5"/>
  <c r="B17" i="5"/>
  <c r="B15" i="5"/>
  <c r="B9" i="5"/>
  <c r="E13" i="3"/>
  <c r="E12" i="3"/>
  <c r="F3" i="1"/>
  <c r="F4" i="1"/>
  <c r="F2" i="1"/>
  <c r="G12" i="3"/>
  <c r="G11" i="3"/>
  <c r="E11" i="3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E24" i="2" s="1"/>
  <c r="D25" i="2"/>
  <c r="E25" i="2" s="1"/>
  <c r="D13" i="2"/>
  <c r="E13" i="2" s="1"/>
  <c r="E26" i="2" s="1"/>
  <c r="B4" i="1"/>
  <c r="B3" i="1"/>
  <c r="H9" i="1"/>
  <c r="H8" i="1"/>
  <c r="G6" i="1"/>
  <c r="B2" i="1"/>
  <c r="D13" i="9"/>
  <c r="F7" i="13" l="1"/>
  <c r="F6" i="13"/>
  <c r="F15" i="13"/>
  <c r="F14" i="13"/>
  <c r="F13" i="13"/>
  <c r="F12" i="13"/>
  <c r="F11" i="13"/>
  <c r="F10" i="13"/>
  <c r="F9" i="13"/>
  <c r="F8" i="13"/>
  <c r="B34" i="6"/>
  <c r="B10" i="5"/>
  <c r="B11" i="5"/>
  <c r="B12" i="5"/>
  <c r="B13" i="5"/>
  <c r="B14" i="5"/>
  <c r="B16" i="5"/>
  <c r="B18" i="5"/>
  <c r="C22" i="13" l="1"/>
  <c r="C23" i="13"/>
  <c r="C24" i="13"/>
  <c r="C25" i="13"/>
  <c r="C26" i="13"/>
  <c r="C27" i="13"/>
  <c r="C28" i="13"/>
  <c r="C29" i="13"/>
  <c r="C30" i="13"/>
  <c r="C21" i="13"/>
  <c r="D22" i="13"/>
  <c r="D23" i="13"/>
  <c r="D24" i="13"/>
  <c r="D25" i="13"/>
  <c r="D26" i="13"/>
  <c r="D27" i="13"/>
  <c r="D28" i="13"/>
  <c r="D29" i="13"/>
  <c r="D30" i="13"/>
  <c r="D21" i="13"/>
</calcChain>
</file>

<file path=xl/sharedStrings.xml><?xml version="1.0" encoding="utf-8"?>
<sst xmlns="http://schemas.openxmlformats.org/spreadsheetml/2006/main" count="1318" uniqueCount="937">
  <si>
    <t>Fornavn</t>
  </si>
  <si>
    <t>Etternavn</t>
  </si>
  <si>
    <t>Kjønn</t>
  </si>
  <si>
    <t>Født</t>
  </si>
  <si>
    <t>Inntekt</t>
  </si>
  <si>
    <t>Firma</t>
  </si>
  <si>
    <t>Funksjon</t>
  </si>
  <si>
    <t>Vivi</t>
  </si>
  <si>
    <t>Arne</t>
  </si>
  <si>
    <t>Morten</t>
  </si>
  <si>
    <t>Knut</t>
  </si>
  <si>
    <t>Bjørn</t>
  </si>
  <si>
    <t>Nils</t>
  </si>
  <si>
    <t>Leif</t>
  </si>
  <si>
    <t>Hans</t>
  </si>
  <si>
    <t>Kjell</t>
  </si>
  <si>
    <t>Linn</t>
  </si>
  <si>
    <t>Vibeke</t>
  </si>
  <si>
    <t>Svein</t>
  </si>
  <si>
    <t>Odd Hans</t>
  </si>
  <si>
    <t>M</t>
  </si>
  <si>
    <t>Kåre Emil</t>
  </si>
  <si>
    <t>Kine Else</t>
  </si>
  <si>
    <t>K</t>
  </si>
  <si>
    <t>Olaug</t>
  </si>
  <si>
    <t>Jan R.</t>
  </si>
  <si>
    <t>Kåre Geir</t>
  </si>
  <si>
    <t>John Arne</t>
  </si>
  <si>
    <t>Øyvind</t>
  </si>
  <si>
    <t>Signy</t>
  </si>
  <si>
    <t>Kåre</t>
  </si>
  <si>
    <t>Maya</t>
  </si>
  <si>
    <t>Jenny</t>
  </si>
  <si>
    <t>Eirik</t>
  </si>
  <si>
    <t>Therese</t>
  </si>
  <si>
    <t>Marius</t>
  </si>
  <si>
    <t>Helge</t>
  </si>
  <si>
    <t>Marian</t>
  </si>
  <si>
    <t>Oddny E.</t>
  </si>
  <si>
    <t>Rolf Richard</t>
  </si>
  <si>
    <t>Maren</t>
  </si>
  <si>
    <t>Bertha</t>
  </si>
  <si>
    <t>Nadia</t>
  </si>
  <si>
    <t>Cathrine</t>
  </si>
  <si>
    <t>Jon S.</t>
  </si>
  <si>
    <t>Odd</t>
  </si>
  <si>
    <t>Kjell F.</t>
  </si>
  <si>
    <t>Rannveig</t>
  </si>
  <si>
    <t>Terje</t>
  </si>
  <si>
    <t>Martin</t>
  </si>
  <si>
    <t>Jan</t>
  </si>
  <si>
    <t>Christian</t>
  </si>
  <si>
    <t>Kristina</t>
  </si>
  <si>
    <t>Per</t>
  </si>
  <si>
    <t>Lars</t>
  </si>
  <si>
    <t>Emilie</t>
  </si>
  <si>
    <t>Birgit</t>
  </si>
  <si>
    <t>Harald</t>
  </si>
  <si>
    <t>Kjell Jon</t>
  </si>
  <si>
    <t>Renate</t>
  </si>
  <si>
    <t>Alice</t>
  </si>
  <si>
    <t>Espen</t>
  </si>
  <si>
    <t>Tor K.</t>
  </si>
  <si>
    <t>Anny H.</t>
  </si>
  <si>
    <t>Olav R.</t>
  </si>
  <si>
    <t>Bettina</t>
  </si>
  <si>
    <t>Elena</t>
  </si>
  <si>
    <t>Knut O.</t>
  </si>
  <si>
    <t>Gry</t>
  </si>
  <si>
    <t>Iselin K.</t>
  </si>
  <si>
    <t>Harald Arvid</t>
  </si>
  <si>
    <t>Katarina</t>
  </si>
  <si>
    <t>Frode Markus</t>
  </si>
  <si>
    <t>Mia</t>
  </si>
  <si>
    <t>Sarah</t>
  </si>
  <si>
    <t>Andreas</t>
  </si>
  <si>
    <t>Elise Andrine</t>
  </si>
  <si>
    <t>Rolf</t>
  </si>
  <si>
    <t>Terje Ø.</t>
  </si>
  <si>
    <t>Patricia</t>
  </si>
  <si>
    <t>Anja Kristine</t>
  </si>
  <si>
    <t>Marte</t>
  </si>
  <si>
    <t>Madsen Høines</t>
  </si>
  <si>
    <t>Brun</t>
  </si>
  <si>
    <t>Heldal</t>
  </si>
  <si>
    <t>Juvik Mohn</t>
  </si>
  <si>
    <t>Hansen</t>
  </si>
  <si>
    <t>Fjellanger</t>
  </si>
  <si>
    <t>Andersen</t>
  </si>
  <si>
    <t>Antonsen</t>
  </si>
  <si>
    <t>Sandnes</t>
  </si>
  <si>
    <t>Bergmann</t>
  </si>
  <si>
    <t>Pedersen</t>
  </si>
  <si>
    <t>Bratlie</t>
  </si>
  <si>
    <t>Næss</t>
  </si>
  <si>
    <t>Eriksen Gaustad</t>
  </si>
  <si>
    <t>Gundersen</t>
  </si>
  <si>
    <t>Ellingsen</t>
  </si>
  <si>
    <t>Skjong Karlsen</t>
  </si>
  <si>
    <t>Bakke</t>
  </si>
  <si>
    <t>Reitan</t>
  </si>
  <si>
    <t>Jacobsen</t>
  </si>
  <si>
    <t>Nyhagen</t>
  </si>
  <si>
    <t>Nielsen Engebretsen</t>
  </si>
  <si>
    <t>Lyngås Kristoffersen</t>
  </si>
  <si>
    <t>Kverneland</t>
  </si>
  <si>
    <t>Norum</t>
  </si>
  <si>
    <t>Bjørke</t>
  </si>
  <si>
    <t>Raknes Brekke</t>
  </si>
  <si>
    <t>Storli</t>
  </si>
  <si>
    <t>Olsen</t>
  </si>
  <si>
    <t>Soma Gundersen</t>
  </si>
  <si>
    <t>Eilertsen</t>
  </si>
  <si>
    <t>Thorstensen</t>
  </si>
  <si>
    <t>Kildal</t>
  </si>
  <si>
    <t>Engenes</t>
  </si>
  <si>
    <t>Kristoffersen</t>
  </si>
  <si>
    <t>Haugerud Moe</t>
  </si>
  <si>
    <t>Rolfsen</t>
  </si>
  <si>
    <t>Moen</t>
  </si>
  <si>
    <t>Kvam</t>
  </si>
  <si>
    <t>Bye Lund</t>
  </si>
  <si>
    <t>Lind</t>
  </si>
  <si>
    <t>Hågensen</t>
  </si>
  <si>
    <t>Norheim</t>
  </si>
  <si>
    <t>Hoem</t>
  </si>
  <si>
    <t>Zachariassen</t>
  </si>
  <si>
    <t>Eliassen</t>
  </si>
  <si>
    <t>Mjøen</t>
  </si>
  <si>
    <t>Karlsen</t>
  </si>
  <si>
    <t>Sande</t>
  </si>
  <si>
    <t>Borge</t>
  </si>
  <si>
    <t>Hansen Nerli</t>
  </si>
  <si>
    <t>Johansen</t>
  </si>
  <si>
    <t>Sæther</t>
  </si>
  <si>
    <t>Revheim Hauge</t>
  </si>
  <si>
    <t>Langhelle</t>
  </si>
  <si>
    <t>Valø</t>
  </si>
  <si>
    <t>Lund</t>
  </si>
  <si>
    <t>Zhang Bratlie</t>
  </si>
  <si>
    <t>Skjerve</t>
  </si>
  <si>
    <t>Kofoed</t>
  </si>
  <si>
    <t>Sørum</t>
  </si>
  <si>
    <t>Møller</t>
  </si>
  <si>
    <t>Knutsen</t>
  </si>
  <si>
    <t>Olafsen</t>
  </si>
  <si>
    <t>Lie Andersen</t>
  </si>
  <si>
    <t>Kvinnesland</t>
  </si>
  <si>
    <t>Liberg Lystad</t>
  </si>
  <si>
    <t>Kvalsund</t>
  </si>
  <si>
    <t>Nyborg</t>
  </si>
  <si>
    <t>Nordås</t>
  </si>
  <si>
    <t>Amundsen</t>
  </si>
  <si>
    <t>Opsahl Grønbech</t>
  </si>
  <si>
    <t>Fagerli</t>
  </si>
  <si>
    <t>Melsom</t>
  </si>
  <si>
    <t>Birkelund Hadland</t>
  </si>
  <si>
    <t>Hanssen</t>
  </si>
  <si>
    <t>Skailand</t>
  </si>
  <si>
    <t>Haugseth</t>
  </si>
  <si>
    <t>Johannessen</t>
  </si>
  <si>
    <t>Do Wangen</t>
  </si>
  <si>
    <t>Larsen</t>
  </si>
  <si>
    <t>Dahl Pettersen</t>
  </si>
  <si>
    <t>NRK</t>
  </si>
  <si>
    <t>TV2</t>
  </si>
  <si>
    <t>TV3</t>
  </si>
  <si>
    <t>VgNett</t>
  </si>
  <si>
    <t>Leder</t>
  </si>
  <si>
    <t>Kunstner</t>
  </si>
  <si>
    <t>Tekniker</t>
  </si>
  <si>
    <t>Økonom</t>
  </si>
  <si>
    <t xml:space="preserve"> Nedoverpilene er fra Data - Filtrer</t>
  </si>
  <si>
    <t xml:space="preserve">  Teller antallet M i D12:D100</t>
  </si>
  <si>
    <t xml:space="preserve">  Summerer inntekt fra bare synlige rader</t>
  </si>
  <si>
    <t>X</t>
  </si>
  <si>
    <t xml:space="preserve">  Teller celler i H12:H100 som ikke er tomme</t>
  </si>
  <si>
    <t xml:space="preserve">  Teller bare synlige celler i H12:H100 som ikke er tomme</t>
  </si>
  <si>
    <t>Snart</t>
  </si>
  <si>
    <t>Om en uke</t>
  </si>
  <si>
    <t xml:space="preserve">  Teller antallet K i D12:D100</t>
  </si>
  <si>
    <t xml:space="preserve">  Teller antallet NRK i A12:A100</t>
  </si>
  <si>
    <t>Toppen fryses med Visning - Frys ruter</t>
  </si>
  <si>
    <t>Epler</t>
  </si>
  <si>
    <t>Pærer</t>
  </si>
  <si>
    <t>Bananer</t>
  </si>
  <si>
    <t>Kiwi</t>
  </si>
  <si>
    <t>Ananas</t>
  </si>
  <si>
    <t>Vare</t>
  </si>
  <si>
    <t>Pris Kg</t>
  </si>
  <si>
    <t>Det mørkegrønne området har navn Varer</t>
  </si>
  <si>
    <t>Antall kg</t>
  </si>
  <si>
    <t>Sum</t>
  </si>
  <si>
    <t>Cellene i Vare er satt opp med Data - Validering</t>
  </si>
  <si>
    <t>Til sammen</t>
  </si>
  <si>
    <t>Vi er</t>
  </si>
  <si>
    <t>Personer</t>
  </si>
  <si>
    <t>vi trenger</t>
  </si>
  <si>
    <t>seter pr bil</t>
  </si>
  <si>
    <t>biler</t>
  </si>
  <si>
    <t>minibusser</t>
  </si>
  <si>
    <t>ubrukte seter</t>
  </si>
  <si>
    <t>seter pr minibussbuss</t>
  </si>
  <si>
    <t xml:space="preserve">  Finner laveste tall i F12:F100</t>
  </si>
  <si>
    <t xml:space="preserve">  Finner høyeste tall i F12:F100</t>
  </si>
  <si>
    <t xml:space="preserve">  Finner antall laveste tall i F12:F100</t>
  </si>
  <si>
    <t>Menn:</t>
  </si>
  <si>
    <t>Kvinner:</t>
  </si>
  <si>
    <t>NRK:</t>
  </si>
  <si>
    <t>Eldst født:</t>
  </si>
  <si>
    <t xml:space="preserve">   antall eldste:</t>
  </si>
  <si>
    <t>Yngst født:</t>
  </si>
  <si>
    <t>Sum inntekt:</t>
  </si>
  <si>
    <t>eller</t>
  </si>
  <si>
    <t>glass champagne pr fl</t>
  </si>
  <si>
    <t>flasker</t>
  </si>
  <si>
    <t>Navneliste</t>
  </si>
  <si>
    <t>Trekk ut informasjon fra en liste.</t>
  </si>
  <si>
    <t>Filtrer en liste for å vise bare informasjon du trenger i øyeblikket.</t>
  </si>
  <si>
    <t>Prisliste</t>
  </si>
  <si>
    <t>Sett opp rullefelt i celler for å velge varer.</t>
  </si>
  <si>
    <t>Sett opp varer med priser i en liste,</t>
  </si>
  <si>
    <t>og få Excel til å hente pris på valgt vare og regne ut beløp.</t>
  </si>
  <si>
    <t>Avrunding opp</t>
  </si>
  <si>
    <t>Finn hvor mange du trenger av en vare</t>
  </si>
  <si>
    <t>1.påskedag</t>
  </si>
  <si>
    <t>1. nyttårsdag</t>
  </si>
  <si>
    <t>Palmesøndag</t>
  </si>
  <si>
    <t>Skjærtorsdag</t>
  </si>
  <si>
    <t>Langfredag</t>
  </si>
  <si>
    <t>2.påskedag</t>
  </si>
  <si>
    <t>Første mai</t>
  </si>
  <si>
    <t>Kr Himmelfartsdag</t>
  </si>
  <si>
    <t>Grunnlovsdag</t>
  </si>
  <si>
    <t>1.pinsedag</t>
  </si>
  <si>
    <t>2.pinsedag</t>
  </si>
  <si>
    <t>1.juledag</t>
  </si>
  <si>
    <t>2.juledag</t>
  </si>
  <si>
    <t>Finner påskedag fra årstall</t>
  </si>
  <si>
    <t>Påskedag er første søndag etter første fullmåne etter vårsolverv</t>
  </si>
  <si>
    <t>Formelen er komplisert, en typisk kopier-lim-inn formel.</t>
  </si>
  <si>
    <t>Utledet av påskedag</t>
  </si>
  <si>
    <t>Helligdager</t>
  </si>
  <si>
    <t>Formler som finner faste og bevegelige helligdager fra årstall</t>
  </si>
  <si>
    <t>Arbeidstid</t>
  </si>
  <si>
    <t>Start</t>
  </si>
  <si>
    <t>Slutt</t>
  </si>
  <si>
    <t>Lengde tid</t>
  </si>
  <si>
    <t>Lengde desimaltall</t>
  </si>
  <si>
    <t>Timepris</t>
  </si>
  <si>
    <t xml:space="preserve">ÅR:  </t>
  </si>
  <si>
    <t>Kommer på fest</t>
  </si>
  <si>
    <t>På fest tot:</t>
  </si>
  <si>
    <t>På fest synlige:</t>
  </si>
  <si>
    <t>J</t>
  </si>
  <si>
    <t>Ja</t>
  </si>
  <si>
    <t>Bekreftet</t>
  </si>
  <si>
    <t>x</t>
  </si>
  <si>
    <t>Gå til en slik celle så dukker opp et rullefelt med valg</t>
  </si>
  <si>
    <t>Avrunding</t>
  </si>
  <si>
    <t>Formler for avrunding av tall</t>
  </si>
  <si>
    <t>Formler for "Elkjøp-priser"</t>
  </si>
  <si>
    <t>Avrunding ned</t>
  </si>
  <si>
    <t>Elkjøp-pris</t>
  </si>
  <si>
    <t>Formler for å trekke informasjon ut fra en dataliste</t>
  </si>
  <si>
    <t>Formler som henter pris av en valgt vare fra en prisliste</t>
  </si>
  <si>
    <t>Prislisten</t>
  </si>
  <si>
    <t>Cellene i Pris Kg har formler som henter kiloprisen til valgt vare</t>
  </si>
  <si>
    <t>Runder opp til nærmeste hundrings og trekker fra 10 øre</t>
  </si>
  <si>
    <t>Finn antall påbegynte -hvor mange trenger vi?</t>
  </si>
  <si>
    <t>Formler for å regne med dato-tid</t>
  </si>
  <si>
    <t>Ukedag</t>
  </si>
  <si>
    <t>Måned</t>
  </si>
  <si>
    <t>Dag</t>
  </si>
  <si>
    <t>Første i måneden</t>
  </si>
  <si>
    <t>Siste i måneden</t>
  </si>
  <si>
    <t>Skuddår?</t>
  </si>
  <si>
    <t>En uke senere</t>
  </si>
  <si>
    <t>En måned senere</t>
  </si>
  <si>
    <t>Et år senere</t>
  </si>
  <si>
    <t>En dag senere</t>
  </si>
  <si>
    <t>Datoen:</t>
  </si>
  <si>
    <t>Datoregning</t>
  </si>
  <si>
    <t>Tidssoner</t>
  </si>
  <si>
    <t>Sjekker om 29.februar er i februar eller mars</t>
  </si>
  <si>
    <t>Dager i dette året</t>
  </si>
  <si>
    <t>Vignett</t>
  </si>
  <si>
    <t>Velkommen</t>
  </si>
  <si>
    <t>Låt 1</t>
  </si>
  <si>
    <t>Postkort</t>
  </si>
  <si>
    <t>Intro</t>
  </si>
  <si>
    <t>Låt 2</t>
  </si>
  <si>
    <t>Lengde tot</t>
  </si>
  <si>
    <t xml:space="preserve">   Tid skrives alltid    tt:mm    eller    tt:mm:ss   , aldri mm:ss!</t>
  </si>
  <si>
    <t>Tid summeres som hvilkesomhelst andre tall</t>
  </si>
  <si>
    <t>Varighet</t>
  </si>
  <si>
    <t>Vanlig avrunding nærmeste</t>
  </si>
  <si>
    <t>Dato-tid</t>
  </si>
  <si>
    <t>Lokal tid</t>
  </si>
  <si>
    <t>Moskva</t>
  </si>
  <si>
    <t>Oslo</t>
  </si>
  <si>
    <t>New York</t>
  </si>
  <si>
    <t>Los Angeles</t>
  </si>
  <si>
    <t>Beijing</t>
  </si>
  <si>
    <t>Sydney</t>
  </si>
  <si>
    <t>Finn lokal tid</t>
  </si>
  <si>
    <t>Formler for å regne ut lokal tid på eventer fra andre tidssoner</t>
  </si>
  <si>
    <t>Differanse timer</t>
  </si>
  <si>
    <t>Men i praksis ikke et problem, tv-evenementer ligger sjeldent akkurat i overgangen.</t>
  </si>
  <si>
    <t>Merk at sommertid er en kompliserende faktor i teorien.</t>
  </si>
  <si>
    <t>Man skal bare vite differanse timer.</t>
  </si>
  <si>
    <t>Budsjett</t>
  </si>
  <si>
    <t>Resultat</t>
  </si>
  <si>
    <t>Formel som varsler når du har gått over budsjett:</t>
  </si>
  <si>
    <t>Beløp</t>
  </si>
  <si>
    <t>Å betale:</t>
  </si>
  <si>
    <t>Arbeidsdag</t>
  </si>
  <si>
    <t>Helgetillegg</t>
  </si>
  <si>
    <t>HVIS-formler</t>
  </si>
  <si>
    <t>Formler som vurderer hva de skal gjøre</t>
  </si>
  <si>
    <t>HVIS-formler. Formler som vurderer hva de skal gjøre</t>
  </si>
  <si>
    <t>Formel som gir deg 10% rabatt hvis du handler for 1000 kr eller mer:</t>
  </si>
  <si>
    <t>Astri Olsen</t>
  </si>
  <si>
    <t>Andreas T. Jørgensen Ahmed</t>
  </si>
  <si>
    <t>Geir Lee Karlsen</t>
  </si>
  <si>
    <t>Gjertrud E. Holm</t>
  </si>
  <si>
    <t>Tom Øye</t>
  </si>
  <si>
    <t>Ivar Bugge</t>
  </si>
  <si>
    <t>Birte Amundsen</t>
  </si>
  <si>
    <t>Tom Christensen</t>
  </si>
  <si>
    <t>Margit Marte Solhaug Schjelderup</t>
  </si>
  <si>
    <t>Per Olsen</t>
  </si>
  <si>
    <t>Palma Jane Grønlund</t>
  </si>
  <si>
    <t>Terje Nikolaisen</t>
  </si>
  <si>
    <t>Ane M. Nordby Myhre</t>
  </si>
  <si>
    <t>Hans Holt</t>
  </si>
  <si>
    <t>Jan Nystad</t>
  </si>
  <si>
    <t>Margit Persson</t>
  </si>
  <si>
    <t>Kate Øien Dahle</t>
  </si>
  <si>
    <t>Jan Norli</t>
  </si>
  <si>
    <t>Tor Johan Kleppe</t>
  </si>
  <si>
    <t>Thomas Andersen</t>
  </si>
  <si>
    <t>Karen Eriksen</t>
  </si>
  <si>
    <t>Tore Holen</t>
  </si>
  <si>
    <t>Håkon O. Rugland</t>
  </si>
  <si>
    <t>Lone Maria Myhre</t>
  </si>
  <si>
    <t>Hans Trengereid</t>
  </si>
  <si>
    <t>Jon Pedersen Hammer</t>
  </si>
  <si>
    <t>Jan Hagen</t>
  </si>
  <si>
    <t>Irene Korneliussen</t>
  </si>
  <si>
    <t>Mariann T. Haga</t>
  </si>
  <si>
    <t>Kjersti Barstad</t>
  </si>
  <si>
    <t>Toril A. Hoem</t>
  </si>
  <si>
    <t>Tor Gjerde Langeland</t>
  </si>
  <si>
    <t>Tore Solbakken</t>
  </si>
  <si>
    <t>Gunnvor Jørgensen</t>
  </si>
  <si>
    <t>Amalie Bjerke Sæter</t>
  </si>
  <si>
    <t>Eldrid Katharina Hagberg Svindland</t>
  </si>
  <si>
    <t>Geir Woll</t>
  </si>
  <si>
    <t>Tina Henriksen</t>
  </si>
  <si>
    <t>Celina Birkeland</t>
  </si>
  <si>
    <t>Terje Trygve Løberg</t>
  </si>
  <si>
    <t>Annie Røed</t>
  </si>
  <si>
    <t>Kjetil Myklebust</t>
  </si>
  <si>
    <t>Helge F. Øien</t>
  </si>
  <si>
    <t>Geir Benjamin Gaup</t>
  </si>
  <si>
    <t>Andreas Tobiassen Eliassen</t>
  </si>
  <si>
    <t>Martin Fossum</t>
  </si>
  <si>
    <t>Rebecka Berge</t>
  </si>
  <si>
    <t>Kjetil Myhren</t>
  </si>
  <si>
    <t>Andreas Berg</t>
  </si>
  <si>
    <t>Henrik Trondsen</t>
  </si>
  <si>
    <t>Eline Haugan</t>
  </si>
  <si>
    <t>Jenny Helle</t>
  </si>
  <si>
    <t>Rune Kvalvik</t>
  </si>
  <si>
    <t>Tina Kristiansen</t>
  </si>
  <si>
    <t>Gunvor Camilla Arnesen</t>
  </si>
  <si>
    <t>Tore R. Furuseth</t>
  </si>
  <si>
    <t>Bodil Nguyen</t>
  </si>
  <si>
    <t>Bjørn Ovesen</t>
  </si>
  <si>
    <t>Steinar Solberg</t>
  </si>
  <si>
    <t>Tore Martinsen</t>
  </si>
  <si>
    <t>Kjell Lundgren Røen</t>
  </si>
  <si>
    <t>Nancy Moum</t>
  </si>
  <si>
    <t>Knut Jørgensen</t>
  </si>
  <si>
    <t>Maren Forsberg</t>
  </si>
  <si>
    <t>Margit Elise Reinertsen Gundersen</t>
  </si>
  <si>
    <t>Odd Vevle Kvinge</t>
  </si>
  <si>
    <t>Hanna Sæther</t>
  </si>
  <si>
    <t>Tor Hovd Handeland</t>
  </si>
  <si>
    <t>Gro Bjørndal</t>
  </si>
  <si>
    <t>Rikke Benthe Birkeli</t>
  </si>
  <si>
    <t>Lill Hanssen Lervik</t>
  </si>
  <si>
    <t>Thomas S. Marthinsen</t>
  </si>
  <si>
    <t>Per Viken</t>
  </si>
  <si>
    <t>Siri Løvdal</t>
  </si>
  <si>
    <t>Steinar Johansen</t>
  </si>
  <si>
    <t>Margot Sæther</t>
  </si>
  <si>
    <t>Juliane Paulsen</t>
  </si>
  <si>
    <t>Trine-Lise Trondsen</t>
  </si>
  <si>
    <t>Marius Kile Moberg</t>
  </si>
  <si>
    <t>Karoline Aaserud Lian</t>
  </si>
  <si>
    <t>Knut Odin Ludviksen Loen</t>
  </si>
  <si>
    <t>Janne Veronika Kolbjørnsen</t>
  </si>
  <si>
    <t>Lisbeth Bråten</t>
  </si>
  <si>
    <t>Agnes Åsen</t>
  </si>
  <si>
    <t>Amalie Hjørdis Idland</t>
  </si>
  <si>
    <t>Torunn Nordal</t>
  </si>
  <si>
    <t>Amalie Aanes</t>
  </si>
  <si>
    <t>Frid Skogen</t>
  </si>
  <si>
    <t>Jan Bredal</t>
  </si>
  <si>
    <t>Fredrik Fredriksen</t>
  </si>
  <si>
    <t>Kirsti A. Danielsen</t>
  </si>
  <si>
    <t>Siren Kristoffersen</t>
  </si>
  <si>
    <t>Lisa Fiskvik Hestenes</t>
  </si>
  <si>
    <t>Jan Kleppe Dahl</t>
  </si>
  <si>
    <t>Arne Storebø</t>
  </si>
  <si>
    <t>Daniel Larsen Johannessen</t>
  </si>
  <si>
    <t>Janne Johansen Sollie</t>
  </si>
  <si>
    <t>Svein Hanssen Hatlestad</t>
  </si>
  <si>
    <t>Anne-Grethe Berntsen Rye</t>
  </si>
  <si>
    <t>Trond Fretheim</t>
  </si>
  <si>
    <t>Katrine S. Pedersen Halland</t>
  </si>
  <si>
    <t>Ane L. Lundby</t>
  </si>
  <si>
    <t>Oda Christiansen</t>
  </si>
  <si>
    <t>Elise Olsen Austbø</t>
  </si>
  <si>
    <t>Olav Bøhn</t>
  </si>
  <si>
    <t>Leif Sørensen Flø</t>
  </si>
  <si>
    <t>Marius Dammen</t>
  </si>
  <si>
    <t>Arild Aasen</t>
  </si>
  <si>
    <t>Lars Sørbø</t>
  </si>
  <si>
    <t>Cecilie Nielsen</t>
  </si>
  <si>
    <t>Siri Wik</t>
  </si>
  <si>
    <t>Hans Johansen Hille</t>
  </si>
  <si>
    <t>Johanne Hansen</t>
  </si>
  <si>
    <t>Jørgen Evertsen</t>
  </si>
  <si>
    <t>Andrine T. Våge Andreassen</t>
  </si>
  <si>
    <t>Esther R. Bringedal</t>
  </si>
  <si>
    <t>Odd Netland</t>
  </si>
  <si>
    <t>Gunvor Johnsen</t>
  </si>
  <si>
    <t>Lars Waage</t>
  </si>
  <si>
    <t>Thomas Knudsen</t>
  </si>
  <si>
    <t>Borghild Fiskerstrand Lindal</t>
  </si>
  <si>
    <t>Åshild Fredriksen</t>
  </si>
  <si>
    <t>Isabell Grøndahl</t>
  </si>
  <si>
    <t>Ingunn Lotte Molund</t>
  </si>
  <si>
    <t>Kate Annette Hagelund</t>
  </si>
  <si>
    <t>Bjørn Skogly</t>
  </si>
  <si>
    <t>Asta Granås Kvam</t>
  </si>
  <si>
    <t>Maja Kvernberg</t>
  </si>
  <si>
    <t>Trond T. Svindland</t>
  </si>
  <si>
    <t>Arne Sundal</t>
  </si>
  <si>
    <t>Pia Bjørke Rørvik</t>
  </si>
  <si>
    <t>Karen Andersen</t>
  </si>
  <si>
    <t>Thordis Sagen</t>
  </si>
  <si>
    <t>Borghild Gudrun Fjellstad Myrvold</t>
  </si>
  <si>
    <t>Kjell Aanes</t>
  </si>
  <si>
    <t>Agnes Lundberg</t>
  </si>
  <si>
    <t>Karla Gabrielsen Sørensen</t>
  </si>
  <si>
    <t>Morten Strand Haugen</t>
  </si>
  <si>
    <t>Karen Røsand</t>
  </si>
  <si>
    <t>Tore Berg Hexeberg</t>
  </si>
  <si>
    <t>Ingjerd Sørensen Gulbrandsen</t>
  </si>
  <si>
    <t>Svein Gaup</t>
  </si>
  <si>
    <t>Brit Seglem</t>
  </si>
  <si>
    <t>Steinar Lee</t>
  </si>
  <si>
    <t>Odd Høvik</t>
  </si>
  <si>
    <t>Janne Andersen</t>
  </si>
  <si>
    <t>Vivi Haugen</t>
  </si>
  <si>
    <t>Martin Ramstad</t>
  </si>
  <si>
    <t>Ann-Kristin Grov</t>
  </si>
  <si>
    <t>Andrea Anne Hansen</t>
  </si>
  <si>
    <t>Teresa Stiansen</t>
  </si>
  <si>
    <t>Morten Pettersen</t>
  </si>
  <si>
    <t>Brynhild Grethe Solli</t>
  </si>
  <si>
    <t>Rune Askim</t>
  </si>
  <si>
    <t>Henrik Ola Askeland</t>
  </si>
  <si>
    <t>Therese Sætre</t>
  </si>
  <si>
    <t>Tora Alvhild Sellæg Bore</t>
  </si>
  <si>
    <t>Harald Bakkan</t>
  </si>
  <si>
    <t>Mariann Moe</t>
  </si>
  <si>
    <t>Ole Tom Ruud</t>
  </si>
  <si>
    <t>Lars Thoresen</t>
  </si>
  <si>
    <t>Gunnar Pedersen Gulliksen</t>
  </si>
  <si>
    <t>Gro E. Jørstad</t>
  </si>
  <si>
    <t>Hans Ove Høiland</t>
  </si>
  <si>
    <t>Aslaug Lie</t>
  </si>
  <si>
    <t>Elly I. Johansen</t>
  </si>
  <si>
    <t>Ole Mikael Bjørn</t>
  </si>
  <si>
    <t>Agnes Hauge</t>
  </si>
  <si>
    <t>Tore J. Anwar</t>
  </si>
  <si>
    <t>Marius Havnen</t>
  </si>
  <si>
    <t>Bjørn Nilsson</t>
  </si>
  <si>
    <t>Synnøve Angvik</t>
  </si>
  <si>
    <t>Gunvor Hansen</t>
  </si>
  <si>
    <t>Lars Erik Strand</t>
  </si>
  <si>
    <t>Birgitte Grøndahl</t>
  </si>
  <si>
    <t>Lisa Vatne</t>
  </si>
  <si>
    <t>Vivian Kristiansen</t>
  </si>
  <si>
    <t>Vanessa Anette Mæland</t>
  </si>
  <si>
    <t>Unn Stensrud Toft</t>
  </si>
  <si>
    <t>Tor Rye</t>
  </si>
  <si>
    <t>Jan Pettersen</t>
  </si>
  <si>
    <t>Lars Borge</t>
  </si>
  <si>
    <t>Sara Haugli</t>
  </si>
  <si>
    <t>Andreas Nguyen</t>
  </si>
  <si>
    <t>Lone Gåsland</t>
  </si>
  <si>
    <t>Geir Sandvik</t>
  </si>
  <si>
    <t>Sigrid Svendsen Nicolaisen</t>
  </si>
  <si>
    <t>Tor Bjørn Larsen</t>
  </si>
  <si>
    <t>Lina Sandberg</t>
  </si>
  <si>
    <t>Per Nielsen</t>
  </si>
  <si>
    <t>Margunn Ahmad</t>
  </si>
  <si>
    <t>Daniel Håvik</t>
  </si>
  <si>
    <t>Erik Sigvartsen</t>
  </si>
  <si>
    <t>Jan Hansen</t>
  </si>
  <si>
    <t>Harald Ødegård Eriksen</t>
  </si>
  <si>
    <t>Einar Mandal Jakobsen</t>
  </si>
  <si>
    <t>Alfhild Sveen</t>
  </si>
  <si>
    <t>Ingebjørg Kristiansen</t>
  </si>
  <si>
    <t>Siren Røkke</t>
  </si>
  <si>
    <t>Alice Skaug</t>
  </si>
  <si>
    <t>Ingeborg Wold</t>
  </si>
  <si>
    <t>Svein Zachariassen</t>
  </si>
  <si>
    <t>Morten Johannessen</t>
  </si>
  <si>
    <t>Ingeborg Hansen</t>
  </si>
  <si>
    <t>Henrik Haugland</t>
  </si>
  <si>
    <t>Christine Rognan</t>
  </si>
  <si>
    <t>Øystein Kjetil Ellefsen Nilsen</t>
  </si>
  <si>
    <t>Thomas Lund</t>
  </si>
  <si>
    <t>Jan Husebø</t>
  </si>
  <si>
    <t>Jan Bø</t>
  </si>
  <si>
    <t>Ole Røren</t>
  </si>
  <si>
    <t>Oddbjørg Vibeke Espedal</t>
  </si>
  <si>
    <t>Elisabet Pettersen Johansen</t>
  </si>
  <si>
    <t>Thomas Raknes</t>
  </si>
  <si>
    <t>Erik A. Valle</t>
  </si>
  <si>
    <t>Nora Astrid Kristiansen</t>
  </si>
  <si>
    <t>Gunnhild Wang</t>
  </si>
  <si>
    <t>Karina Halleraker</t>
  </si>
  <si>
    <t>Helge C. Sjøen</t>
  </si>
  <si>
    <t>Rita Andersen</t>
  </si>
  <si>
    <t>Tor Alvestad</t>
  </si>
  <si>
    <t>Håkon Johansen</t>
  </si>
  <si>
    <t>Vibeke Mossige</t>
  </si>
  <si>
    <t>Arne Kristoffersen Amundsen</t>
  </si>
  <si>
    <t>Hulda Holt</t>
  </si>
  <si>
    <t>Øystein Sæter</t>
  </si>
  <si>
    <t>Eirik Lund</t>
  </si>
  <si>
    <t>Malin Pettersen</t>
  </si>
  <si>
    <t>Åslaug Haugland</t>
  </si>
  <si>
    <t>Navnet på dette arket er</t>
  </si>
  <si>
    <t>Den nederste celleverdien i A-kolonnen er</t>
  </si>
  <si>
    <t>Lodd nr</t>
  </si>
  <si>
    <t>Tverrsum:</t>
  </si>
  <si>
    <t>Ellen-tverrsum:</t>
  </si>
  <si>
    <t>Vinlotteriforlengelsesformler</t>
  </si>
  <si>
    <t>Bare for gøy</t>
  </si>
  <si>
    <t>Kuriøse formler som nesten ingen kan og ikke så mange bruker</t>
  </si>
  <si>
    <t>Janne F. Berg</t>
  </si>
  <si>
    <t>Basic HVIS-formel:</t>
  </si>
  <si>
    <t>A:</t>
  </si>
  <si>
    <t>B:</t>
  </si>
  <si>
    <t>Formel som gir deg helgetillegg lørdag/søndag (forenklet):</t>
  </si>
  <si>
    <t>Navn:</t>
  </si>
  <si>
    <t>Formel som maser på deg hvis du ikke har fylt inn noe du burde fylt inn:</t>
  </si>
  <si>
    <t>hva er</t>
  </si>
  <si>
    <t>trekk fra</t>
  </si>
  <si>
    <t>hvor stor andel er</t>
  </si>
  <si>
    <t>legg til</t>
  </si>
  <si>
    <t>innkjøpspris</t>
  </si>
  <si>
    <t>salgspris</t>
  </si>
  <si>
    <t>fortjeneste</t>
  </si>
  <si>
    <t>Formler for prosentregning</t>
  </si>
  <si>
    <t>Prosenter</t>
  </si>
  <si>
    <t>Nyttige excelformler</t>
  </si>
  <si>
    <r>
      <rPr>
        <sz val="8"/>
        <color theme="1"/>
        <rFont val="Calibri"/>
        <family val="2"/>
      </rPr>
      <t xml:space="preserve">© </t>
    </r>
    <r>
      <rPr>
        <sz val="8"/>
        <color theme="1"/>
        <rFont val="Calibri"/>
        <family val="2"/>
        <scheme val="minor"/>
      </rPr>
      <t>Harald Staff 2009</t>
    </r>
  </si>
  <si>
    <t>Dager igjen av mnd</t>
  </si>
  <si>
    <t>Dag i året</t>
  </si>
  <si>
    <t>Dager igjen av år</t>
  </si>
  <si>
    <t>Dager mellom nyttår og neste nyttår</t>
  </si>
  <si>
    <t>Min fødselsdag</t>
  </si>
  <si>
    <t>Alder</t>
  </si>
  <si>
    <t>Min alder</t>
  </si>
  <si>
    <t>Neste bursdag</t>
  </si>
  <si>
    <t>Blir</t>
  </si>
  <si>
    <t>jeg er født på en</t>
  </si>
  <si>
    <t>Nedtelling</t>
  </si>
  <si>
    <t>I dag er det</t>
  </si>
  <si>
    <t>Formler for å regne med datoer, fødselsdager, varighet og arbeidstid</t>
  </si>
  <si>
    <t>Varer brukes som tillatt liste i Data-validering nedenfor</t>
  </si>
  <si>
    <t>Priser-tabellen brukes til å finne pris nedenfor</t>
  </si>
  <si>
    <t>Hele det grønne innrammede området har navn Priser</t>
  </si>
  <si>
    <t>Regningen</t>
  </si>
  <si>
    <t>Tilbake til innhold</t>
  </si>
  <si>
    <t xml:space="preserve">   ut fra antall personer. 5 personer; 1 bil, 6 personer; 2 biler.</t>
  </si>
  <si>
    <t>Country</t>
  </si>
  <si>
    <t>GMT</t>
  </si>
  <si>
    <t>Afghanistan</t>
  </si>
  <si>
    <t>Albania</t>
  </si>
  <si>
    <t>Algeria</t>
  </si>
  <si>
    <t>American Samoa</t>
  </si>
  <si>
    <t>Andorra</t>
  </si>
  <si>
    <t>Angola</t>
  </si>
  <si>
    <t>Antarctica</t>
  </si>
  <si>
    <t>Antigua and Barbuda</t>
  </si>
  <si>
    <t>Argentina</t>
  </si>
  <si>
    <t>Armenia</t>
  </si>
  <si>
    <t>Aruba</t>
  </si>
  <si>
    <t>Ascension</t>
  </si>
  <si>
    <t>Australia North</t>
  </si>
  <si>
    <t>Australia South</t>
  </si>
  <si>
    <t>Australia West</t>
  </si>
  <si>
    <t>Australia East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</si>
  <si>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</si>
  <si>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</si>
  <si>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</si>
  <si>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</si>
  <si>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</si>
  <si>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</si>
  <si>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</si>
  <si>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</si>
  <si>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</si>
  <si>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</si>
  <si>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</si>
  <si>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</si>
  <si>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</si>
  <si>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Herzegovina</t>
  </si>
  <si>
    <t>Botswana</t>
  </si>
  <si>
    <t>Brazil West</t>
  </si>
  <si>
    <t>Brazil East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</si>
  <si>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</si>
  <si>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</si>
  <si>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</si>
  <si>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</si>
  <si>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</si>
  <si>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</si>
  <si>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</si>
  <si>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 Central</t>
  </si>
  <si>
    <t>Canada Eastern</t>
  </si>
  <si>
    <t>Canada Mountain</t>
  </si>
  <si>
    <t>Canada Pacific</t>
  </si>
  <si>
    <t>Canada Newfoundland</t>
  </si>
  <si>
    <t>Cape Verde</t>
  </si>
  <si>
    <t>Cayman Islands</t>
  </si>
  <si>
    <t>Central African Rep</t>
  </si>
  <si>
    <t>Chad Rep</t>
  </si>
  <si>
    <t>Chile</t>
  </si>
  <si>
    <t>China</t>
  </si>
  <si>
    <t>Christmas Is,</t>
  </si>
  <si>
    <t>Colombia</t>
  </si>
  <si>
    <t>Congo</t>
  </si>
  <si>
    <t>Cook Is,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</si>
  <si>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</si>
  <si>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</si>
  <si>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</si>
  <si>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</si>
  <si>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</si>
  <si>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</si>
  <si>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</si>
  <si>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</si>
  <si>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</si>
  <si>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</si>
  <si>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</si>
  <si>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</si>
  <si>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</si>
  <si>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</si>
  <si>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</si>
  <si>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</si>
  <si>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</si>
  <si>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Falkland Islands</t>
  </si>
  <si>
    <t>Fiji Islands</t>
  </si>
  <si>
    <t>Finland</t>
  </si>
  <si>
    <t>France</t>
  </si>
  <si>
    <t>French Antilles (Martinique)</t>
  </si>
  <si>
    <t>French Guinea</t>
  </si>
  <si>
    <t>French Polynesia</t>
  </si>
  <si>
    <t>Gabon Republic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</si>
  <si>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</si>
  <si>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</si>
  <si>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</si>
  <si>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</si>
  <si>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</si>
  <si>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</si>
  <si>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</si>
  <si>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</si>
  <si>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</si>
  <si>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</si>
  <si>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</si>
  <si>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Guinea-Bissau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</si>
  <si>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</si>
  <si>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</si>
  <si>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</si>
  <si>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</si>
  <si>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</si>
  <si>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</si>
  <si>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</si>
  <si>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</si>
  <si>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 Central</t>
  </si>
  <si>
    <t>Indonesia East</t>
  </si>
  <si>
    <t>Indonesia West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</si>
  <si>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</si>
  <si>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</si>
  <si>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</si>
  <si>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</si>
  <si>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</si>
  <si>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</si>
  <si>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</si>
  <si>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</si>
  <si>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</si>
  <si>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</si>
  <si>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</si>
  <si>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</si>
  <si>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</si>
  <si>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</si>
  <si>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</si>
  <si>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</si>
  <si>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</si>
  <si>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</si>
  <si>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</si>
  <si>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</si>
  <si>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</si>
  <si>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</si>
  <si>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</si>
  <si>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</si>
  <si>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</si>
  <si>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</si>
  <si>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</si>
  <si>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</si>
  <si>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</si>
  <si>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 Republic</t>
  </si>
  <si>
    <t>Malta</t>
  </si>
  <si>
    <t>Marshall Islands</t>
  </si>
  <si>
    <t>Mauritania</t>
  </si>
  <si>
    <t>Mauritius</t>
  </si>
  <si>
    <t>Mayotte</t>
  </si>
  <si>
    <t>Mexico Central</t>
  </si>
  <si>
    <t>Mexico East</t>
  </si>
  <si>
    <t>Mexico West</t>
  </si>
  <si>
    <t>Moldova</t>
  </si>
  <si>
    <t>Monaco</t>
  </si>
  <si>
    <t>Mongolia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</si>
  <si>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</si>
  <si>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</si>
  <si>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</si>
  <si>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</si>
  <si>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</si>
  <si>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</si>
  <si>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</si>
  <si>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</si>
  <si>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</si>
  <si>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</si>
  <si>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</si>
  <si>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Nigeria</t>
  </si>
  <si>
    <t>Niger Republic</t>
  </si>
  <si>
    <t>Norfolk Island</t>
  </si>
  <si>
    <t>Norway</t>
  </si>
  <si>
    <t>Oman</t>
  </si>
  <si>
    <t>Pakistan</t>
  </si>
  <si>
    <t>Palau</t>
  </si>
  <si>
    <t>Panama, Republic Of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</si>
  <si>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</si>
  <si>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</si>
  <si>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</si>
  <si>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</si>
  <si>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</si>
  <si>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</si>
  <si>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</si>
  <si>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</si>
  <si>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 Island</t>
  </si>
  <si>
    <t>Romania</t>
  </si>
  <si>
    <t>Russia West</t>
  </si>
  <si>
    <t>Russia Central 1</t>
  </si>
  <si>
    <t>Russia Central 2</t>
  </si>
  <si>
    <t>Russia East</t>
  </si>
  <si>
    <t>Rwanda</t>
  </si>
  <si>
    <t>Saba</t>
  </si>
  <si>
    <t>Samoa</t>
  </si>
  <si>
    <t>San Marino</t>
  </si>
  <si>
    <t>Sao Tome</t>
  </si>
  <si>
    <t>Saudi Arabia</t>
  </si>
  <si>
    <t>Senegal</t>
  </si>
  <si>
    <t>Seychelles Islands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</si>
  <si>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</si>
  <si>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</si>
  <si>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</si>
  <si>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</si>
  <si>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</si>
  <si>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</si>
  <si>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</si>
  <si>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</si>
  <si>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</si>
  <si>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St Lucia</t>
  </si>
  <si>
    <t>St Maarteen</t>
  </si>
  <si>
    <t>St Pierre &amp; Miquelon</t>
  </si>
  <si>
    <t>St Thomas</t>
  </si>
  <si>
    <t>St Vincent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</si>
  <si>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</si>
  <si>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</si>
  <si>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</si>
  <si>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</si>
  <si>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</si>
  <si>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</si>
  <si>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</si>
  <si>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</si>
  <si>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</si>
  <si>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</si>
  <si>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</si>
  <si>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 Islands</t>
  </si>
  <si>
    <t>Trinidad and Tobago</t>
  </si>
  <si>
    <t>Tunisia</t>
  </si>
  <si>
    <t>Turkey</t>
  </si>
  <si>
    <t>Turkmenistan</t>
  </si>
  <si>
    <t>Turks and Caicos</t>
  </si>
  <si>
    <t>Tuvalu</t>
  </si>
  <si>
    <t>Uganda</t>
  </si>
  <si>
    <t>Ukraine</t>
  </si>
  <si>
    <t>United Arab Emirates</t>
  </si>
  <si>
    <t>United Kingdom</t>
  </si>
  <si>
    <t>Uruguay</t>
  </si>
  <si>
    <t>USA Central</t>
  </si>
  <si>
    <t>USA Eastern</t>
  </si>
  <si>
    <t>USA Mountain</t>
  </si>
  <si>
    <t>USA Pacific</t>
  </si>
  <si>
    <t>USA Alaska</t>
  </si>
  <si>
    <t>USA Hawaii</t>
  </si>
  <si>
    <t>Uzbekistan</t>
  </si>
  <si>
    <t>Vanuatu</t>
  </si>
  <si>
    <t>Vatican City</t>
  </si>
  <si>
    <t>Venezuela</t>
  </si>
  <si>
    <t>Vietnam</t>
  </si>
  <si>
    <t>Wallis And Futuna Islands</t>
  </si>
  <si>
    <t>Yemen</t>
  </si>
  <si>
    <t>Yugoslavia</t>
  </si>
  <si>
    <t>Zaire</t>
  </si>
  <si>
    <t>Zambia</t>
  </si>
  <si>
    <t>Zimbabwe</t>
  </si>
  <si>
    <t>Tidspunkt i</t>
  </si>
  <si>
    <t>Tidssonekalkulator</t>
  </si>
  <si>
    <t>Bruker tabellen i ark Tidssonetabell for validering og oppslag</t>
  </si>
  <si>
    <t xml:space="preserve">   &lt; Ukedagnavn gis av celleformatet, ikke skriv den inn</t>
  </si>
  <si>
    <t>Regning</t>
  </si>
  <si>
    <t>De fire regneartene.</t>
  </si>
  <si>
    <t>Enkle regnestykker og tallfunksjoner</t>
  </si>
  <si>
    <t>De fire regneartene</t>
  </si>
  <si>
    <t>pluss</t>
  </si>
  <si>
    <t>minus</t>
  </si>
  <si>
    <t>ganger</t>
  </si>
  <si>
    <t>delt på</t>
  </si>
  <si>
    <t>svarformel</t>
  </si>
  <si>
    <t>Vanlige sum- og differanseoperasjoner</t>
  </si>
  <si>
    <t>inntekt 1</t>
  </si>
  <si>
    <t>inntekt 2</t>
  </si>
  <si>
    <t>inntekt 3</t>
  </si>
  <si>
    <t>inntekt 4</t>
  </si>
  <si>
    <t>inntekt 5</t>
  </si>
  <si>
    <t>sum</t>
  </si>
  <si>
    <t>Utgift 1</t>
  </si>
  <si>
    <t>Utgift 2</t>
  </si>
  <si>
    <t>Utgift 3</t>
  </si>
  <si>
    <t>Nyttige tallfunksjoner</t>
  </si>
  <si>
    <t>Tall 1</t>
  </si>
  <si>
    <t>Tall 2</t>
  </si>
  <si>
    <t>Tall 3</t>
  </si>
  <si>
    <t>Tall 4</t>
  </si>
  <si>
    <t>Tall 5</t>
  </si>
  <si>
    <t>Gjennsomsnitt</t>
  </si>
  <si>
    <t>Størst</t>
  </si>
  <si>
    <t>Minst</t>
  </si>
  <si>
    <t>Hent verdi fra beskrivelse</t>
  </si>
  <si>
    <t>= X+Y       + adderer</t>
  </si>
  <si>
    <t>=X-Y        - subtraherer</t>
  </si>
  <si>
    <t>=X*Y        * multipliserer</t>
  </si>
  <si>
    <t>=X/Y         / dividerer</t>
  </si>
  <si>
    <t>Basic regning</t>
  </si>
  <si>
    <t>Jahn Teigen</t>
  </si>
  <si>
    <t>Tor Endresen</t>
  </si>
  <si>
    <t>Aleksander Rybak</t>
  </si>
  <si>
    <t>Black Sheeps</t>
  </si>
  <si>
    <t>Poeng</t>
  </si>
  <si>
    <t>Anita Skorgan</t>
  </si>
  <si>
    <t>Gatas Parlament</t>
  </si>
  <si>
    <t>Satyricon</t>
  </si>
  <si>
    <t>Tone Damlie Aaberge</t>
  </si>
  <si>
    <t>Elisabeth Andreassen</t>
  </si>
  <si>
    <t>Hilde Heltberg</t>
  </si>
  <si>
    <t>Plass</t>
  </si>
  <si>
    <t>Veiet</t>
  </si>
  <si>
    <t>Artist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</si>
  <si>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</si>
  <si>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</si>
  <si>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</si>
  <si>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</si>
  <si>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</si>
  <si>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</si>
  <si>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</si>
  <si>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</si>
  <si>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</si>
  <si>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Automatisk sortering:</t>
  </si>
  <si>
    <t>Rangering</t>
  </si>
  <si>
    <t>Formlene leter etter plassnummeret i resultatlisten ovenfor og henter navn og poeng</t>
  </si>
  <si>
    <t>Veiet-kolonnen unngår dubletter og feil ved blanke poeng</t>
  </si>
  <si>
    <t>Formler for å finne førsteplass, andreplass, ...</t>
  </si>
  <si>
    <t>Resultatliste som sorterer seg selv automatisk</t>
  </si>
  <si>
    <t>Rangering og automatisk sortering</t>
  </si>
  <si>
    <t>Antall tall</t>
  </si>
  <si>
    <t>Kopier begge disse arkene sammen hvis du skal flytte dette inn i et annet dokument</t>
  </si>
  <si>
    <t>Tekstfunksjoner</t>
  </si>
  <si>
    <t>Tekst</t>
  </si>
  <si>
    <t>Erica Ellen Hanssen Thingstad</t>
  </si>
  <si>
    <t>Terese Enoksen Nilsen</t>
  </si>
  <si>
    <t>Margaret Veum</t>
  </si>
  <si>
    <t>Martin John Moen Tørstad</t>
  </si>
  <si>
    <t>Dagmar Eirin Haugnes Benjaminsen</t>
  </si>
  <si>
    <t>Charlotte J. Kryger</t>
  </si>
  <si>
    <t>Antall tegn</t>
  </si>
  <si>
    <t>Antall ord</t>
  </si>
  <si>
    <t>Første ord</t>
  </si>
  <si>
    <t>Siste ord</t>
  </si>
  <si>
    <t>STORE</t>
  </si>
  <si>
    <t>små</t>
  </si>
  <si>
    <t>Stor Forbokstav</t>
  </si>
  <si>
    <t>Første tegn</t>
  </si>
  <si>
    <t>Søketekst</t>
  </si>
  <si>
    <t>Inneholder søketekst</t>
  </si>
  <si>
    <t>Nilsen</t>
  </si>
  <si>
    <t>Andreas Nilsen Solheim</t>
  </si>
  <si>
    <t>Erstatt i så fall med</t>
  </si>
  <si>
    <t>Hussein</t>
  </si>
  <si>
    <t>Erstattet søketekst</t>
  </si>
  <si>
    <t>Sonja Tenold Fossum-Nilsen</t>
  </si>
  <si>
    <t>Nilsenfamilien</t>
  </si>
  <si>
    <t>Siste to tegn</t>
  </si>
  <si>
    <t>Formler for å manipulere tekst og navn</t>
  </si>
  <si>
    <t>Tom Berg Tangen Jr.</t>
  </si>
  <si>
    <t>Ukenummer</t>
  </si>
  <si>
    <t>Uken starter mandag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</si>
</sst>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_ ;_ * \-#,##0_ ;_ * &quot;-&quot;??_ ;_ @_ "/>
    <numFmt numFmtId="165" formatCode="dddd\ d/mmmm\ yyyy"/>
    <numFmt numFmtId="166" formatCode="dd/mm/yyyy\ hh:mm:ss"/>
    <numFmt numFmtId="167" formatCode="0.0\ %"/>
    <numFmt numFmtId="168" formatCode="dddd\ dd/mm/yyyy\ hh:mm:ss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6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6" borderId="0" applyNumberFormat="0" applyBorder="0" applyAlignment="0" applyProtection="0"/>
    <xf numFmtId="0" fontId="5" fillId="0" borderId="6" applyNumberFormat="0" applyFill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5" fillId="4" borderId="0" xfId="0" applyFont="1" applyFill="1"/>
    <xf numFmtId="0" fontId="6" fillId="5" borderId="0" xfId="0" applyFont="1" applyFill="1"/>
    <xf numFmtId="0" fontId="7" fillId="5" borderId="0" xfId="0" applyFont="1" applyFill="1"/>
    <xf numFmtId="43" fontId="0" fillId="0" borderId="0" xfId="1" applyFont="1"/>
    <xf numFmtId="164" fontId="0" fillId="0" borderId="0" xfId="1" applyNumberFormat="1" applyFont="1"/>
    <xf numFmtId="0" fontId="4" fillId="0" borderId="2" xfId="3"/>
    <xf numFmtId="0" fontId="3" fillId="0" borderId="1" xfId="2"/>
    <xf numFmtId="0" fontId="0" fillId="0" borderId="3" xfId="0" applyBorder="1"/>
    <xf numFmtId="43" fontId="5" fillId="0" borderId="3" xfId="0" applyNumberFormat="1" applyFont="1" applyBorder="1"/>
    <xf numFmtId="0" fontId="5" fillId="0" borderId="0" xfId="0" applyFont="1"/>
    <xf numFmtId="165" fontId="0" fillId="0" borderId="0" xfId="0" applyNumberFormat="1"/>
    <xf numFmtId="16" fontId="0" fillId="0" borderId="0" xfId="0" applyNumberFormat="1"/>
    <xf numFmtId="0" fontId="0" fillId="0" borderId="4" xfId="0" applyBorder="1" applyAlignment="1">
      <alignment horizontal="center"/>
    </xf>
    <xf numFmtId="20" fontId="0" fillId="0" borderId="0" xfId="0" applyNumberFormat="1"/>
    <xf numFmtId="44" fontId="0" fillId="0" borderId="0" xfId="5" applyFont="1"/>
    <xf numFmtId="20" fontId="0" fillId="0" borderId="4" xfId="0" applyNumberFormat="1" applyBorder="1"/>
    <xf numFmtId="44" fontId="0" fillId="0" borderId="4" xfId="5" applyFont="1" applyBorder="1"/>
    <xf numFmtId="0" fontId="0" fillId="0" borderId="0" xfId="0" applyAlignment="1">
      <alignment horizontal="right"/>
    </xf>
    <xf numFmtId="0" fontId="10" fillId="0" borderId="5" xfId="6"/>
    <xf numFmtId="0" fontId="11" fillId="6" borderId="0" xfId="7"/>
    <xf numFmtId="0" fontId="0" fillId="0" borderId="7" xfId="0" applyBorder="1"/>
    <xf numFmtId="14" fontId="0" fillId="0" borderId="7" xfId="0" applyNumberFormat="1" applyBorder="1"/>
    <xf numFmtId="21" fontId="0" fillId="0" borderId="0" xfId="0" applyNumberFormat="1"/>
    <xf numFmtId="0" fontId="5" fillId="0" borderId="6" xfId="8"/>
    <xf numFmtId="46" fontId="5" fillId="0" borderId="6" xfId="8" applyNumberFormat="1"/>
    <xf numFmtId="166" fontId="0" fillId="0" borderId="7" xfId="0" applyNumberFormat="1" applyBorder="1"/>
    <xf numFmtId="0" fontId="10" fillId="7" borderId="5" xfId="6" applyFill="1"/>
    <xf numFmtId="0" fontId="0" fillId="7" borderId="0" xfId="0" applyFill="1"/>
    <xf numFmtId="0" fontId="5" fillId="7" borderId="0" xfId="0" applyFont="1" applyFill="1"/>
    <xf numFmtId="0" fontId="9" fillId="7" borderId="0" xfId="4" applyFont="1" applyFill="1" applyAlignment="1" applyProtection="1"/>
    <xf numFmtId="164" fontId="0" fillId="0" borderId="7" xfId="1" applyNumberFormat="1" applyFont="1" applyBorder="1"/>
    <xf numFmtId="164" fontId="5" fillId="0" borderId="0" xfId="1" applyNumberFormat="1" applyFont="1"/>
    <xf numFmtId="166" fontId="5" fillId="0" borderId="0" xfId="0" applyNumberFormat="1" applyFont="1" applyBorder="1"/>
    <xf numFmtId="14" fontId="5" fillId="0" borderId="0" xfId="0" applyNumberFormat="1" applyFont="1"/>
    <xf numFmtId="165" fontId="5" fillId="0" borderId="0" xfId="0" applyNumberFormat="1" applyFont="1"/>
    <xf numFmtId="0" fontId="0" fillId="0" borderId="4" xfId="0" applyFont="1" applyBorder="1" applyAlignment="1">
      <alignment horizontal="center"/>
    </xf>
    <xf numFmtId="43" fontId="5" fillId="0" borderId="0" xfId="1" applyFont="1"/>
    <xf numFmtId="0" fontId="12" fillId="0" borderId="0" xfId="0" applyFont="1"/>
    <xf numFmtId="9" fontId="0" fillId="0" borderId="7" xfId="0" applyNumberFormat="1" applyBorder="1"/>
    <xf numFmtId="0" fontId="0" fillId="0" borderId="0" xfId="0" applyAlignment="1">
      <alignment horizontal="center"/>
    </xf>
    <xf numFmtId="167" fontId="5" fillId="0" borderId="0" xfId="9" applyNumberFormat="1" applyFont="1"/>
    <xf numFmtId="0" fontId="0" fillId="0" borderId="0" xfId="0" applyBorder="1"/>
    <xf numFmtId="9" fontId="0" fillId="0" borderId="0" xfId="0" applyNumberFormat="1" applyBorder="1"/>
    <xf numFmtId="0" fontId="0" fillId="0" borderId="7" xfId="0" applyNumberFormat="1" applyBorder="1"/>
    <xf numFmtId="0" fontId="13" fillId="7" borderId="0" xfId="0" applyFont="1" applyFill="1" applyAlignment="1">
      <alignment horizontal="center"/>
    </xf>
    <xf numFmtId="0" fontId="14" fillId="0" borderId="0" xfId="0" applyFont="1" applyAlignment="1">
      <alignment horizontal="center" vertical="top"/>
    </xf>
    <xf numFmtId="0" fontId="5" fillId="0" borderId="0" xfId="0" applyNumberFormat="1" applyFont="1"/>
    <xf numFmtId="0" fontId="4" fillId="0" borderId="0" xfId="3" applyBorder="1"/>
    <xf numFmtId="0" fontId="0" fillId="2" borderId="8" xfId="0" applyFill="1" applyBorder="1"/>
    <xf numFmtId="43" fontId="0" fillId="3" borderId="9" xfId="1" applyFont="1" applyFill="1" applyBorder="1"/>
    <xf numFmtId="0" fontId="0" fillId="2" borderId="10" xfId="0" applyFill="1" applyBorder="1"/>
    <xf numFmtId="43" fontId="0" fillId="3" borderId="11" xfId="1" applyFont="1" applyFill="1" applyBorder="1"/>
    <xf numFmtId="0" fontId="0" fillId="2" borderId="12" xfId="0" applyFill="1" applyBorder="1"/>
    <xf numFmtId="43" fontId="0" fillId="3" borderId="13" xfId="1" applyFont="1" applyFill="1" applyBorder="1"/>
    <xf numFmtId="0" fontId="8" fillId="0" borderId="0" xfId="4" applyAlignment="1" applyProtection="1"/>
    <xf numFmtId="0" fontId="5" fillId="0" borderId="0" xfId="0" applyFont="1" applyAlignment="1">
      <alignment horizontal="center"/>
    </xf>
    <xf numFmtId="168" fontId="0" fillId="0" borderId="7" xfId="0" applyNumberFormat="1" applyBorder="1"/>
    <xf numFmtId="168" fontId="5" fillId="0" borderId="0" xfId="0" applyNumberFormat="1" applyFont="1"/>
    <xf numFmtId="0" fontId="7" fillId="0" borderId="0" xfId="0" applyFont="1"/>
    <xf numFmtId="0" fontId="5" fillId="0" borderId="3" xfId="0" applyFont="1" applyBorder="1"/>
    <xf numFmtId="164" fontId="5" fillId="0" borderId="3" xfId="1" applyNumberFormat="1" applyFont="1" applyBorder="1"/>
    <xf numFmtId="0" fontId="0" fillId="0" borderId="14" xfId="0" applyBorder="1"/>
    <xf numFmtId="164" fontId="0" fillId="0" borderId="14" xfId="1" applyNumberFormat="1" applyFont="1" applyBorder="1"/>
    <xf numFmtId="0" fontId="6" fillId="5" borderId="0" xfId="0" quotePrefix="1" applyFont="1" applyFill="1"/>
    <xf numFmtId="0" fontId="5" fillId="0" borderId="18" xfId="0" applyFont="1" applyBorder="1"/>
    <xf numFmtId="0" fontId="5" fillId="0" borderId="0" xfId="0" applyFont="1" applyBorder="1"/>
    <xf numFmtId="164" fontId="5" fillId="0" borderId="19" xfId="1" applyNumberFormat="1" applyFont="1" applyBorder="1"/>
    <xf numFmtId="0" fontId="5" fillId="0" borderId="20" xfId="0" applyFont="1" applyBorder="1"/>
    <xf numFmtId="0" fontId="5" fillId="0" borderId="21" xfId="0" applyFont="1" applyBorder="1"/>
    <xf numFmtId="164" fontId="5" fillId="0" borderId="22" xfId="1" applyNumberFormat="1" applyFont="1" applyBorder="1"/>
    <xf numFmtId="0" fontId="15" fillId="0" borderId="0" xfId="0" applyFont="1"/>
    <xf numFmtId="43" fontId="15" fillId="0" borderId="0" xfId="1" applyFont="1" applyBorder="1"/>
    <xf numFmtId="0" fontId="16" fillId="8" borderId="15" xfId="0" applyFont="1" applyFill="1" applyBorder="1"/>
    <xf numFmtId="0" fontId="16" fillId="8" borderId="16" xfId="0" applyFont="1" applyFill="1" applyBorder="1"/>
    <xf numFmtId="0" fontId="16" fillId="8" borderId="17" xfId="0" applyFont="1" applyFill="1" applyBorder="1"/>
    <xf numFmtId="0" fontId="0" fillId="0" borderId="7" xfId="0" applyBorder="1" applyAlignment="1">
      <alignment horizontal="center"/>
    </xf>
  </cellXfs>
  <cellStyles count="10">
    <cellStyle name="Comma" xfId="1" builtinId="3"/>
    <cellStyle name="Currency" xfId="5" builtinId="4"/>
    <cellStyle name="Heading 1" xfId="6" builtinId="16"/>
    <cellStyle name="Heading 2" xfId="2" builtinId="17"/>
    <cellStyle name="Heading 3" xfId="3" builtinId="18"/>
    <cellStyle name="Hyperlink" xfId="4" builtinId="8"/>
    <cellStyle name="Neutral" xfId="7" builtinId="28"/>
    <cellStyle name="Normal" xfId="0" builtinId="0"/>
    <cellStyle name="Percent" xfId="9" builtinId="5"/>
    <cellStyle name="Total" xfId="8" builtinId="2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238128</xdr:colOff>
      <xdr:row>11</xdr:row>
      <xdr:rowOff>66678</xdr:rowOff>
    </xdr:from>
    <xdr:to>
      <xdr:col>9</xdr:col>
      <xdr:colOff>95251</xdr:colOff>
      <xdr:row>12</xdr:row>
      <xdr:rowOff>19051</xdr:rowOff>
    </xdr:to>
    <xdr:cxnSp macro="">
      <xdr:nvCxnSpPr>
        <xdr:cNvPr id="2" name="Rett pil 1"/>
        <xdr:cNvCxnSpPr/>
      </xdr:nvCxnSpPr>
      <xdr:spPr>
        <a:xfrm rot="10800000">
          <a:off x="7343778" y="2162178"/>
          <a:ext cx="619123" cy="142873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13</xdr:row>
      <xdr:rowOff>95249</xdr:rowOff>
    </xdr:from>
    <xdr:to>
      <xdr:col>5</xdr:col>
      <xdr:colOff>590550</xdr:colOff>
      <xdr:row>13</xdr:row>
      <xdr:rowOff>104774</xdr:rowOff>
    </xdr:to>
    <xdr:cxnSp macro="">
      <xdr:nvCxnSpPr>
        <xdr:cNvPr id="3" name="Rett pil 2"/>
        <xdr:cNvCxnSpPr/>
      </xdr:nvCxnSpPr>
      <xdr:spPr>
        <a:xfrm rot="10800000" flipV="1">
          <a:off x="2676525" y="2438399"/>
          <a:ext cx="19621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95251</xdr:colOff>
      <xdr:row>16</xdr:row>
      <xdr:rowOff>85725</xdr:rowOff>
    </xdr:from>
    <xdr:to>
      <xdr:col>5</xdr:col>
      <xdr:colOff>638176</xdr:colOff>
      <xdr:row>16</xdr:row>
      <xdr:rowOff>87313</xdr:rowOff>
    </xdr:to>
    <xdr:cxnSp macro="">
      <xdr:nvCxnSpPr>
        <xdr:cNvPr id="4" name="Rett pil 3"/>
        <xdr:cNvCxnSpPr/>
      </xdr:nvCxnSpPr>
      <xdr:spPr>
        <a:xfrm rot="10800000">
          <a:off x="3381376" y="3000375"/>
          <a:ext cx="1304925" cy="1588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5"/>
  <sheetViews>
    <sheetView tabSelected="1" workbookViewId="0">
      <selection activeCell="A2" sqref="A2"/>
    </sheetView>
  </sheetViews>
  <sheetFormatPr defaultColWidth="11.42578125" defaultRowHeight="15" x14ac:dyDescent="0.25"/>
  <cols>
    <col min="1" max="1" width="16" style="29" customWidth="1"/>
    <col min="2" max="2" width="65.85546875" style="28" customWidth="1"/>
    <col min="3" max="16384" width="11.42578125" style="28"/>
  </cols>
  <sheetData>
    <row r="1" spans="1:2" ht="20.25" thickBot="1" x14ac:dyDescent="0.35">
      <c r="A1" s="27" t="s">
        <v>575</v>
      </c>
      <c r="B1" s="27"/>
    </row>
    <row r="2" spans="1:2" ht="15.75" thickTop="1" x14ac:dyDescent="0.25"/>
    <row r="3" spans="1:2" x14ac:dyDescent="0.25">
      <c r="A3" s="30" t="s">
        <v>841</v>
      </c>
      <c r="B3" s="28" t="s">
        <v>842</v>
      </c>
    </row>
    <row r="4" spans="1:2" x14ac:dyDescent="0.25">
      <c r="B4" s="28" t="s">
        <v>843</v>
      </c>
    </row>
    <row r="6" spans="1:2" x14ac:dyDescent="0.25">
      <c r="A6" s="30" t="s">
        <v>216</v>
      </c>
      <c r="B6" s="28" t="s">
        <v>217</v>
      </c>
    </row>
    <row r="7" spans="1:2" x14ac:dyDescent="0.25">
      <c r="B7" s="28" t="s">
        <v>218</v>
      </c>
    </row>
    <row r="9" spans="1:2" x14ac:dyDescent="0.25">
      <c r="A9" s="30" t="s">
        <v>219</v>
      </c>
      <c r="B9" s="28" t="s">
        <v>220</v>
      </c>
    </row>
    <row r="10" spans="1:2" x14ac:dyDescent="0.25">
      <c r="B10" s="28" t="s">
        <v>221</v>
      </c>
    </row>
    <row r="11" spans="1:2" x14ac:dyDescent="0.25">
      <c r="B11" s="28" t="s">
        <v>222</v>
      </c>
    </row>
    <row r="13" spans="1:2" x14ac:dyDescent="0.25">
      <c r="A13" s="30" t="s">
        <v>259</v>
      </c>
      <c r="B13" s="28" t="s">
        <v>260</v>
      </c>
    </row>
    <row r="14" spans="1:2" x14ac:dyDescent="0.25">
      <c r="A14" s="30"/>
      <c r="B14" s="28" t="s">
        <v>261</v>
      </c>
    </row>
    <row r="15" spans="1:2" x14ac:dyDescent="0.25">
      <c r="A15" s="30"/>
      <c r="B15" s="28" t="s">
        <v>224</v>
      </c>
    </row>
    <row r="16" spans="1:2" x14ac:dyDescent="0.25">
      <c r="B16" s="28" t="s">
        <v>595</v>
      </c>
    </row>
    <row r="18" spans="1:2" x14ac:dyDescent="0.25">
      <c r="A18" s="30" t="s">
        <v>899</v>
      </c>
      <c r="B18" s="28" t="s">
        <v>902</v>
      </c>
    </row>
    <row r="19" spans="1:2" x14ac:dyDescent="0.25">
      <c r="B19" s="28" t="s">
        <v>903</v>
      </c>
    </row>
    <row r="21" spans="1:2" x14ac:dyDescent="0.25">
      <c r="A21" s="30" t="s">
        <v>242</v>
      </c>
      <c r="B21" s="28" t="s">
        <v>243</v>
      </c>
    </row>
    <row r="23" spans="1:2" x14ac:dyDescent="0.25">
      <c r="A23" s="30" t="s">
        <v>297</v>
      </c>
      <c r="B23" s="28" t="s">
        <v>589</v>
      </c>
    </row>
    <row r="25" spans="1:2" x14ac:dyDescent="0.25">
      <c r="A25" s="30" t="s">
        <v>283</v>
      </c>
      <c r="B25" s="28" t="s">
        <v>306</v>
      </c>
    </row>
    <row r="27" spans="1:2" x14ac:dyDescent="0.25">
      <c r="A27" s="30" t="s">
        <v>318</v>
      </c>
      <c r="B27" s="28" t="s">
        <v>319</v>
      </c>
    </row>
    <row r="28" spans="1:2" x14ac:dyDescent="0.25">
      <c r="A28" s="30"/>
    </row>
    <row r="29" spans="1:2" x14ac:dyDescent="0.25">
      <c r="A29" s="30" t="s">
        <v>574</v>
      </c>
      <c r="B29" s="28" t="s">
        <v>573</v>
      </c>
    </row>
    <row r="30" spans="1:2" x14ac:dyDescent="0.25">
      <c r="A30" s="30"/>
    </row>
    <row r="31" spans="1:2" x14ac:dyDescent="0.25">
      <c r="A31" s="30" t="s">
        <v>907</v>
      </c>
      <c r="B31" s="28" t="s">
        <v>933</v>
      </c>
    </row>
    <row r="33" spans="1:2" x14ac:dyDescent="0.25">
      <c r="A33" s="30" t="s">
        <v>557</v>
      </c>
      <c r="B33" s="28" t="s">
        <v>558</v>
      </c>
    </row>
    <row r="35" spans="1:2" x14ac:dyDescent="0.25">
      <c r="B35" s="45" t="s">
        <v>576</v>
      </c>
    </row>
  </sheetData>
  <hyperlinks>
    <hyperlink ref="A6" location="Navneliste!A1" display="Navneliste"/>
    <hyperlink ref="A9" location="Prisliste!A1" display="Prisliste"/>
    <hyperlink ref="A13" location="Avrunding!A1" display="Avrunding"/>
    <hyperlink ref="A21" location="Helligdager!A1" display="Helligdager"/>
    <hyperlink ref="A23" location="'Dato-tid'!A1" display="Dato-tid"/>
    <hyperlink ref="A25" location="Tidssoner!A1" display="Tidssoner"/>
    <hyperlink ref="A27" location="HVIS!A1" display="HVIS-formler"/>
    <hyperlink ref="A33" location="'Bare for gøy'!A1" display="Bare for gøy"/>
    <hyperlink ref="A29" location="Prosenter!A1" display="Prosenter"/>
    <hyperlink ref="A3" location="Regning!A1" display="Regning"/>
    <hyperlink ref="A18" location="Rangering!A1" display="Rangering"/>
    <hyperlink ref="A31" location="Tekstfunksjoner!A1" display="Tekstfunksjoner"/>
  </hyperlinks>
  <pageMargins left="0.7" right="0.7" top="0.78740157499999996" bottom="0.78740157499999996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29"/>
  <sheetViews>
    <sheetView workbookViewId="0"/>
  </sheetViews>
  <sheetFormatPr defaultColWidth="9.140625" defaultRowHeight="15" x14ac:dyDescent="0.25"/>
  <cols>
    <col min="2" max="2" width="12.7109375" customWidth="1"/>
    <col min="3" max="3" width="11.42578125" customWidth="1"/>
  </cols>
  <sheetData>
    <row r="1" spans="1:8" ht="20.25" thickBot="1" x14ac:dyDescent="0.35">
      <c r="A1" s="19" t="s">
        <v>320</v>
      </c>
      <c r="B1" s="19"/>
      <c r="C1" s="19"/>
      <c r="D1" s="19"/>
      <c r="E1" s="19"/>
      <c r="F1" s="19"/>
      <c r="G1" s="19"/>
      <c r="H1" s="19"/>
    </row>
    <row r="2" spans="1:8" ht="15.75" thickTop="1" x14ac:dyDescent="0.25"/>
    <row r="3" spans="1:8" ht="15.75" thickBot="1" x14ac:dyDescent="0.3">
      <c r="A3" s="6" t="s">
        <v>560</v>
      </c>
      <c r="B3" s="6"/>
      <c r="C3" s="6"/>
      <c r="D3" s="6"/>
      <c r="E3" s="6"/>
      <c r="F3" s="6"/>
      <c r="G3" s="6"/>
      <c r="H3" s="6"/>
    </row>
    <row r="4" spans="1:8" x14ac:dyDescent="0.25">
      <c r="B4" t="s">
        <v>561</v>
      </c>
      <c r="C4" t="s">
        <v>562</v>
      </c>
    </row>
    <row r="5" spans="1:8" x14ac:dyDescent="0.25">
      <c r="B5" s="31">
        <v>45</v>
      </c>
      <c r="C5" s="31">
        <v>60</v>
      </c>
      <c r="D5" s="10" t="str">
        <f>IF(B5&gt;C5,"A er størst","B er størst")</f>
        <v>B er størst</v>
      </c>
    </row>
    <row r="7" spans="1:8" ht="15.75" thickBot="1" x14ac:dyDescent="0.3">
      <c r="A7" s="6" t="s">
        <v>313</v>
      </c>
      <c r="B7" s="6"/>
      <c r="C7" s="6"/>
      <c r="D7" s="6"/>
      <c r="E7" s="6"/>
      <c r="F7" s="6"/>
      <c r="G7" s="6"/>
      <c r="H7" s="6"/>
    </row>
    <row r="8" spans="1:8" x14ac:dyDescent="0.25">
      <c r="B8" t="s">
        <v>311</v>
      </c>
      <c r="C8" t="s">
        <v>312</v>
      </c>
    </row>
    <row r="9" spans="1:8" x14ac:dyDescent="0.25">
      <c r="B9" s="31">
        <v>350000</v>
      </c>
      <c r="C9" s="31">
        <v>335600</v>
      </c>
      <c r="D9" s="10" t="str">
        <f>IF(C9&gt;B9," Dette er bare så dårlig. "&amp;(C9-B9)&amp;" over budsjett!","")</f>
        <v/>
      </c>
    </row>
    <row r="12" spans="1:8" ht="15.75" thickBot="1" x14ac:dyDescent="0.3">
      <c r="A12" s="6" t="s">
        <v>321</v>
      </c>
      <c r="B12" s="6"/>
      <c r="C12" s="6"/>
      <c r="D12" s="6"/>
      <c r="E12" s="6"/>
      <c r="F12" s="6"/>
      <c r="G12" s="6"/>
      <c r="H12" s="6"/>
    </row>
    <row r="13" spans="1:8" x14ac:dyDescent="0.25">
      <c r="B13" t="s">
        <v>314</v>
      </c>
      <c r="C13" t="s">
        <v>315</v>
      </c>
    </row>
    <row r="14" spans="1:8" x14ac:dyDescent="0.25">
      <c r="B14" s="31">
        <v>950</v>
      </c>
      <c r="C14" s="32">
        <f>IF(B14&gt;=1000,B14*90%,B14)</f>
        <v>950</v>
      </c>
    </row>
    <row r="17" spans="1:8" ht="15.75" thickBot="1" x14ac:dyDescent="0.3">
      <c r="A17" s="6" t="s">
        <v>563</v>
      </c>
      <c r="B17" s="6"/>
      <c r="C17" s="6"/>
      <c r="D17" s="6"/>
      <c r="E17" s="6"/>
      <c r="F17" s="6"/>
      <c r="G17" s="6"/>
      <c r="H17" s="6"/>
    </row>
    <row r="18" spans="1:8" x14ac:dyDescent="0.25">
      <c r="B18" t="s">
        <v>316</v>
      </c>
      <c r="C18" t="s">
        <v>317</v>
      </c>
    </row>
    <row r="19" spans="1:8" x14ac:dyDescent="0.25">
      <c r="B19" s="22">
        <v>39971</v>
      </c>
      <c r="C19" s="10">
        <f>IF(WEEKDAY(B19,2)&gt;5,1,0)</f>
        <v>1</v>
      </c>
    </row>
    <row r="20" spans="1:8" x14ac:dyDescent="0.25">
      <c r="B20" s="46" t="str">
        <f>TEXT(B19,"dddd")</f>
        <v>søndag</v>
      </c>
    </row>
    <row r="21" spans="1:8" ht="15.75" thickBot="1" x14ac:dyDescent="0.3">
      <c r="A21" s="6" t="s">
        <v>565</v>
      </c>
      <c r="B21" s="6"/>
      <c r="C21" s="6"/>
      <c r="D21" s="6"/>
      <c r="E21" s="6"/>
      <c r="F21" s="6"/>
      <c r="G21" s="6"/>
      <c r="H21" s="6"/>
    </row>
    <row r="22" spans="1:8" x14ac:dyDescent="0.25">
      <c r="B22" t="s">
        <v>564</v>
      </c>
    </row>
    <row r="23" spans="1:8" x14ac:dyDescent="0.25">
      <c r="B23" s="21"/>
      <c r="C23" s="38" t="str">
        <f>IF(B23=""," &lt; Vennligst fyll inn navn","")</f>
        <v xml:space="preserve"> &lt; Vennligst fyll inn navn</v>
      </c>
    </row>
    <row r="29" spans="1:8" x14ac:dyDescent="0.25">
      <c r="B29" s="55" t="s">
        <v>594</v>
      </c>
    </row>
  </sheetData>
  <hyperlinks>
    <hyperlink ref="B29" location="Innhold!A1" display="Tilbake til innhold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17"/>
  <sheetViews>
    <sheetView workbookViewId="0"/>
  </sheetViews>
  <sheetFormatPr defaultColWidth="11.42578125" defaultRowHeight="15" x14ac:dyDescent="0.25"/>
  <cols>
    <col min="1" max="1" width="5.7109375" customWidth="1"/>
    <col min="3" max="3" width="17.7109375" customWidth="1"/>
    <col min="5" max="5" width="14" style="10" customWidth="1"/>
  </cols>
  <sheetData>
    <row r="1" spans="1:8" ht="20.25" thickBot="1" x14ac:dyDescent="0.35">
      <c r="A1" s="19" t="s">
        <v>573</v>
      </c>
      <c r="B1" s="19"/>
      <c r="C1" s="19"/>
      <c r="D1" s="19"/>
      <c r="E1" s="19"/>
      <c r="F1" s="19"/>
      <c r="G1" s="19"/>
      <c r="H1" s="19"/>
    </row>
    <row r="2" spans="1:8" ht="15.75" thickTop="1" x14ac:dyDescent="0.25"/>
    <row r="4" spans="1:8" x14ac:dyDescent="0.25">
      <c r="B4" s="21">
        <v>360</v>
      </c>
      <c r="C4" s="40" t="s">
        <v>566</v>
      </c>
      <c r="D4" s="39">
        <v>0.4</v>
      </c>
      <c r="E4" s="10">
        <f>B4*D4</f>
        <v>144</v>
      </c>
    </row>
    <row r="5" spans="1:8" x14ac:dyDescent="0.25">
      <c r="C5" s="40"/>
    </row>
    <row r="6" spans="1:8" x14ac:dyDescent="0.25">
      <c r="B6" s="21">
        <v>380</v>
      </c>
      <c r="C6" s="40" t="s">
        <v>567</v>
      </c>
      <c r="D6" s="39">
        <v>0.35</v>
      </c>
      <c r="E6" s="10">
        <f>B6*(1-D6)</f>
        <v>247</v>
      </c>
    </row>
    <row r="7" spans="1:8" x14ac:dyDescent="0.25">
      <c r="B7" s="42"/>
      <c r="C7" s="40"/>
      <c r="D7" s="43"/>
    </row>
    <row r="8" spans="1:8" x14ac:dyDescent="0.25">
      <c r="B8" s="21">
        <v>380</v>
      </c>
      <c r="C8" s="40" t="s">
        <v>569</v>
      </c>
      <c r="D8" s="39">
        <v>0.35</v>
      </c>
      <c r="E8" s="10">
        <f>B8*(1+D8)</f>
        <v>513</v>
      </c>
    </row>
    <row r="9" spans="1:8" x14ac:dyDescent="0.25">
      <c r="B9" s="42"/>
      <c r="C9" s="40"/>
      <c r="D9" s="43"/>
    </row>
    <row r="10" spans="1:8" x14ac:dyDescent="0.25">
      <c r="B10" s="42" t="s">
        <v>570</v>
      </c>
      <c r="C10" s="40"/>
      <c r="D10" s="43" t="s">
        <v>571</v>
      </c>
      <c r="E10" s="10" t="s">
        <v>572</v>
      </c>
    </row>
    <row r="11" spans="1:8" x14ac:dyDescent="0.25">
      <c r="B11" s="21">
        <v>200</v>
      </c>
      <c r="C11" s="40"/>
      <c r="D11" s="44">
        <v>230</v>
      </c>
      <c r="E11" s="41">
        <f>D11/B11-1</f>
        <v>0.14999999999999991</v>
      </c>
    </row>
    <row r="12" spans="1:8" x14ac:dyDescent="0.25">
      <c r="B12" s="42"/>
      <c r="C12" s="40"/>
      <c r="D12" s="43"/>
    </row>
    <row r="13" spans="1:8" x14ac:dyDescent="0.25">
      <c r="B13" s="21">
        <v>390</v>
      </c>
      <c r="C13" s="40" t="s">
        <v>568</v>
      </c>
      <c r="D13" s="21">
        <v>151</v>
      </c>
      <c r="E13" s="41">
        <f>D13/B13</f>
        <v>0.38717948717948719</v>
      </c>
    </row>
    <row r="17" spans="2:2" x14ac:dyDescent="0.25">
      <c r="B17" s="55" t="s">
        <v>594</v>
      </c>
    </row>
  </sheetData>
  <hyperlinks>
    <hyperlink ref="B17" location="Innhold!A1" display="Tilbake til innhold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1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7" sqref="I7"/>
    </sheetView>
  </sheetViews>
  <sheetFormatPr defaultColWidth="11.42578125" defaultRowHeight="15" x14ac:dyDescent="0.25"/>
  <cols>
    <col min="1" max="1" width="4.7109375" customWidth="1"/>
    <col min="2" max="2" width="32.7109375" bestFit="1" customWidth="1"/>
    <col min="3" max="3" width="2.42578125" customWidth="1"/>
    <col min="5" max="5" width="9.7109375" bestFit="1" customWidth="1"/>
    <col min="6" max="6" width="10.7109375" customWidth="1"/>
    <col min="7" max="7" width="12" bestFit="1" customWidth="1"/>
    <col min="8" max="8" width="14.28515625" bestFit="1" customWidth="1"/>
    <col min="9" max="9" width="15" customWidth="1"/>
    <col min="10" max="10" width="34.28515625" bestFit="1" customWidth="1"/>
    <col min="11" max="11" width="32.7109375" bestFit="1" customWidth="1"/>
    <col min="12" max="12" width="32.85546875" bestFit="1" customWidth="1"/>
    <col min="13" max="13" width="20.85546875" customWidth="1"/>
    <col min="14" max="14" width="32.85546875" bestFit="1" customWidth="1"/>
  </cols>
  <sheetData>
    <row r="1" spans="1:14" ht="20.25" thickBot="1" x14ac:dyDescent="0.35">
      <c r="A1" s="19" t="s">
        <v>907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t="s">
        <v>923</v>
      </c>
      <c r="N1" t="s">
        <v>927</v>
      </c>
    </row>
    <row r="2" spans="1:14" ht="15.75" thickTop="1" x14ac:dyDescent="0.25">
      <c r="A2" s="28" t="s">
        <v>933</v>
      </c>
      <c r="M2" s="76" t="s">
        <v>925</v>
      </c>
      <c r="N2" s="76" t="s">
        <v>928</v>
      </c>
    </row>
    <row r="4" spans="1:14" x14ac:dyDescent="0.25">
      <c r="B4" t="s">
        <v>908</v>
      </c>
      <c r="D4" t="s">
        <v>915</v>
      </c>
      <c r="E4" t="s">
        <v>916</v>
      </c>
      <c r="F4" t="s">
        <v>922</v>
      </c>
      <c r="G4" t="s">
        <v>932</v>
      </c>
      <c r="H4" t="s">
        <v>917</v>
      </c>
      <c r="I4" t="s">
        <v>918</v>
      </c>
      <c r="J4" t="s">
        <v>919</v>
      </c>
      <c r="K4" t="s">
        <v>920</v>
      </c>
      <c r="L4" t="s">
        <v>921</v>
      </c>
      <c r="M4" t="s">
        <v>924</v>
      </c>
      <c r="N4" t="s">
        <v>929</v>
      </c>
    </row>
    <row r="6" spans="1:14" x14ac:dyDescent="0.25">
      <c r="B6" s="21" t="s">
        <v>909</v>
      </c>
      <c r="C6" s="42"/>
      <c r="D6" s="56">
        <f>LEN(B6)</f>
        <v>29</v>
      </c>
      <c r="E6" s="56">
        <f>LEN(B6)-LEN(SUBSTITUTE(B6," ",""))+1</f>
        <v>4</v>
      </c>
      <c r="F6" s="56" t="str">
        <f>LEFT(B6,1)</f>
        <v>E</v>
      </c>
      <c r="G6" s="56" t="str">
        <f>RIGHT(B6,2)</f>
        <v>ad</v>
      </c>
      <c r="H6" s="10" t="str">
        <f>LEFT(B6,IF(ISERROR(FIND(" ",B6,1)),LEN(B6),FIND(" ",B6,1)-1))</f>
        <v>Erica</v>
      </c>
      <c r="I6" s="10" t="str">
        <f>IFERROR(RIGHT(B6,LEN(B6)-FIND("*",SUBSTITUTE(B6," ","*",LEN(B6)-LEN(SUBSTITUTE(B6," ",""))))),B6)</f>
        <v>Thingstad</v>
      </c>
      <c r="J6" s="10" t="str">
        <f>UPPER(B6)</f>
        <v>ERICA ELLEN HANSSEN THINGSTAD</v>
      </c>
      <c r="K6" s="10" t="str">
        <f>LOWER(B6)</f>
        <v>erica ellen hanssen thingstad</v>
      </c>
      <c r="L6" s="10" t="str">
        <f>PROPER(B6)</f>
        <v>Erica Ellen Hanssen Thingstad</v>
      </c>
      <c r="M6" s="56" t="str">
        <f t="shared" ref="M6:M15" si="0">IF(ISERROR(SEARCH(M$2,B6)),"Nei","Ja")</f>
        <v>Nei</v>
      </c>
      <c r="N6" s="10" t="str">
        <f>SUBSTITUTE(B6,M$2,N$2)</f>
        <v>Erica Ellen Hanssen Thingstad</v>
      </c>
    </row>
    <row r="7" spans="1:14" x14ac:dyDescent="0.25">
      <c r="B7" s="21" t="s">
        <v>910</v>
      </c>
      <c r="C7" s="42"/>
      <c r="D7" s="56">
        <f t="shared" ref="D7:D14" si="1">LEN(B7)</f>
        <v>21</v>
      </c>
      <c r="E7" s="56">
        <f t="shared" ref="E7:E14" si="2">LEN(B7)-LEN(SUBSTITUTE(B7," ",""))+1</f>
        <v>3</v>
      </c>
      <c r="F7" s="56" t="str">
        <f t="shared" ref="F7:F14" si="3">LEFT(B7,1)</f>
        <v>T</v>
      </c>
      <c r="G7" s="56" t="str">
        <f t="shared" ref="G7:G15" si="4">RIGHT(B7,2)</f>
        <v>en</v>
      </c>
      <c r="H7" s="10" t="str">
        <f t="shared" ref="H7:H14" si="5">LEFT(B7,IF(ISERROR(FIND(" ",B7,1)),LEN(B7),FIND(" ",B7,1)-1))</f>
        <v>Terese</v>
      </c>
      <c r="I7" s="10" t="str">
        <f t="shared" ref="I7:I14" si="6">IFERROR(RIGHT(B7,LEN(B7)-FIND("*",SUBSTITUTE(B7," ","*",LEN(B7)-LEN(SUBSTITUTE(B7," ",""))))),B7)</f>
        <v>Nilsen</v>
      </c>
      <c r="J7" s="10" t="str">
        <f t="shared" ref="J7:J14" si="7">UPPER(B7)</f>
        <v>TERESE ENOKSEN NILSEN</v>
      </c>
      <c r="K7" s="10" t="str">
        <f t="shared" ref="K7:K14" si="8">LOWER(B7)</f>
        <v>terese enoksen nilsen</v>
      </c>
      <c r="L7" s="10" t="str">
        <f t="shared" ref="L7:L14" si="9">PROPER(B7)</f>
        <v>Terese Enoksen Nilsen</v>
      </c>
      <c r="M7" s="56" t="str">
        <f t="shared" si="0"/>
        <v>Ja</v>
      </c>
      <c r="N7" s="10" t="str">
        <f t="shared" ref="N7:N14" si="10">SUBSTITUTE(B7,M$2,N$2)</f>
        <v>Terese Enoksen Hussein</v>
      </c>
    </row>
    <row r="8" spans="1:14" x14ac:dyDescent="0.25">
      <c r="B8" s="21" t="s">
        <v>934</v>
      </c>
      <c r="C8" s="42"/>
      <c r="D8" s="56">
        <f t="shared" si="1"/>
        <v>19</v>
      </c>
      <c r="E8" s="56">
        <f t="shared" si="2"/>
        <v>4</v>
      </c>
      <c r="F8" s="56" t="str">
        <f t="shared" si="3"/>
        <v>T</v>
      </c>
      <c r="G8" s="56" t="str">
        <f t="shared" si="4"/>
        <v>r.</v>
      </c>
      <c r="H8" s="10" t="str">
        <f t="shared" si="5"/>
        <v>Tom</v>
      </c>
      <c r="I8" s="10" t="str">
        <f t="shared" si="6"/>
        <v>Jr.</v>
      </c>
      <c r="J8" s="10" t="str">
        <f t="shared" si="7"/>
        <v>TOM BERG TANGEN JR.</v>
      </c>
      <c r="K8" s="10" t="str">
        <f t="shared" si="8"/>
        <v>tom berg tangen jr.</v>
      </c>
      <c r="L8" s="10" t="str">
        <f t="shared" si="9"/>
        <v>Tom Berg Tangen Jr.</v>
      </c>
      <c r="M8" s="56" t="str">
        <f t="shared" si="0"/>
        <v>Nei</v>
      </c>
      <c r="N8" s="10" t="str">
        <f t="shared" si="10"/>
        <v>Tom Berg Tangen Jr.</v>
      </c>
    </row>
    <row r="9" spans="1:14" x14ac:dyDescent="0.25">
      <c r="B9" s="21" t="s">
        <v>911</v>
      </c>
      <c r="C9" s="42"/>
      <c r="D9" s="56">
        <f t="shared" si="1"/>
        <v>13</v>
      </c>
      <c r="E9" s="56">
        <f t="shared" si="2"/>
        <v>2</v>
      </c>
      <c r="F9" s="56" t="str">
        <f t="shared" si="3"/>
        <v>M</v>
      </c>
      <c r="G9" s="56" t="str">
        <f t="shared" si="4"/>
        <v>um</v>
      </c>
      <c r="H9" s="10" t="str">
        <f t="shared" si="5"/>
        <v>Margaret</v>
      </c>
      <c r="I9" s="10" t="str">
        <f t="shared" si="6"/>
        <v>Veum</v>
      </c>
      <c r="J9" s="10" t="str">
        <f t="shared" si="7"/>
        <v>MARGARET VEUM</v>
      </c>
      <c r="K9" s="10" t="str">
        <f t="shared" si="8"/>
        <v>margaret veum</v>
      </c>
      <c r="L9" s="10" t="str">
        <f t="shared" si="9"/>
        <v>Margaret Veum</v>
      </c>
      <c r="M9" s="56" t="str">
        <f t="shared" si="0"/>
        <v>Nei</v>
      </c>
      <c r="N9" s="10" t="str">
        <f t="shared" si="10"/>
        <v>Margaret Veum</v>
      </c>
    </row>
    <row r="10" spans="1:14" x14ac:dyDescent="0.25">
      <c r="B10" s="21" t="s">
        <v>912</v>
      </c>
      <c r="C10" s="42"/>
      <c r="D10" s="56">
        <f t="shared" si="1"/>
        <v>24</v>
      </c>
      <c r="E10" s="56">
        <f t="shared" si="2"/>
        <v>4</v>
      </c>
      <c r="F10" s="56" t="str">
        <f t="shared" si="3"/>
        <v>M</v>
      </c>
      <c r="G10" s="56" t="str">
        <f t="shared" si="4"/>
        <v>ad</v>
      </c>
      <c r="H10" s="10" t="str">
        <f t="shared" si="5"/>
        <v>Martin</v>
      </c>
      <c r="I10" s="10" t="str">
        <f t="shared" si="6"/>
        <v>Tørstad</v>
      </c>
      <c r="J10" s="10" t="str">
        <f t="shared" si="7"/>
        <v>MARTIN JOHN MOEN TØRSTAD</v>
      </c>
      <c r="K10" s="10" t="str">
        <f t="shared" si="8"/>
        <v>martin john moen tørstad</v>
      </c>
      <c r="L10" s="10" t="str">
        <f t="shared" si="9"/>
        <v>Martin John Moen Tørstad</v>
      </c>
      <c r="M10" s="56" t="str">
        <f t="shared" si="0"/>
        <v>Nei</v>
      </c>
      <c r="N10" s="10" t="str">
        <f t="shared" si="10"/>
        <v>Martin John Moen Tørstad</v>
      </c>
    </row>
    <row r="11" spans="1:14" x14ac:dyDescent="0.25">
      <c r="B11" s="21" t="s">
        <v>926</v>
      </c>
      <c r="C11" s="42"/>
      <c r="D11" s="56">
        <f t="shared" si="1"/>
        <v>22</v>
      </c>
      <c r="E11" s="56">
        <f t="shared" si="2"/>
        <v>3</v>
      </c>
      <c r="F11" s="56" t="str">
        <f t="shared" si="3"/>
        <v>A</v>
      </c>
      <c r="G11" s="56" t="str">
        <f t="shared" si="4"/>
        <v>im</v>
      </c>
      <c r="H11" s="10" t="str">
        <f t="shared" si="5"/>
        <v>Andreas</v>
      </c>
      <c r="I11" s="10" t="str">
        <f t="shared" si="6"/>
        <v>Solheim</v>
      </c>
      <c r="J11" s="10" t="str">
        <f t="shared" si="7"/>
        <v>ANDREAS NILSEN SOLHEIM</v>
      </c>
      <c r="K11" s="10" t="str">
        <f t="shared" si="8"/>
        <v>andreas nilsen solheim</v>
      </c>
      <c r="L11" s="10" t="str">
        <f t="shared" si="9"/>
        <v>Andreas Nilsen Solheim</v>
      </c>
      <c r="M11" s="56" t="str">
        <f t="shared" si="0"/>
        <v>Ja</v>
      </c>
      <c r="N11" s="10" t="str">
        <f t="shared" si="10"/>
        <v>Andreas Hussein Solheim</v>
      </c>
    </row>
    <row r="12" spans="1:14" x14ac:dyDescent="0.25">
      <c r="B12" s="21" t="s">
        <v>913</v>
      </c>
      <c r="C12" s="42"/>
      <c r="D12" s="56">
        <f t="shared" si="1"/>
        <v>32</v>
      </c>
      <c r="E12" s="56">
        <f t="shared" si="2"/>
        <v>4</v>
      </c>
      <c r="F12" s="56" t="str">
        <f t="shared" si="3"/>
        <v>D</v>
      </c>
      <c r="G12" s="56" t="str">
        <f t="shared" si="4"/>
        <v>en</v>
      </c>
      <c r="H12" s="10" t="str">
        <f t="shared" si="5"/>
        <v>Dagmar</v>
      </c>
      <c r="I12" s="10" t="str">
        <f t="shared" si="6"/>
        <v>Benjaminsen</v>
      </c>
      <c r="J12" s="10" t="str">
        <f t="shared" si="7"/>
        <v>DAGMAR EIRIN HAUGNES BENJAMINSEN</v>
      </c>
      <c r="K12" s="10" t="str">
        <f t="shared" si="8"/>
        <v>dagmar eirin haugnes benjaminsen</v>
      </c>
      <c r="L12" s="10" t="str">
        <f t="shared" si="9"/>
        <v>Dagmar Eirin Haugnes Benjaminsen</v>
      </c>
      <c r="M12" s="56" t="str">
        <f t="shared" si="0"/>
        <v>Nei</v>
      </c>
      <c r="N12" s="10" t="str">
        <f t="shared" si="10"/>
        <v>Dagmar Eirin Haugnes Benjaminsen</v>
      </c>
    </row>
    <row r="13" spans="1:14" x14ac:dyDescent="0.25">
      <c r="B13" s="21" t="s">
        <v>930</v>
      </c>
      <c r="C13" s="42"/>
      <c r="D13" s="56">
        <f t="shared" si="1"/>
        <v>26</v>
      </c>
      <c r="E13" s="56">
        <f t="shared" si="2"/>
        <v>3</v>
      </c>
      <c r="F13" s="56" t="str">
        <f t="shared" si="3"/>
        <v>S</v>
      </c>
      <c r="G13" s="56" t="str">
        <f t="shared" si="4"/>
        <v>en</v>
      </c>
      <c r="H13" s="10" t="str">
        <f t="shared" si="5"/>
        <v>Sonja</v>
      </c>
      <c r="I13" s="10" t="str">
        <f t="shared" si="6"/>
        <v>Fossum-Nilsen</v>
      </c>
      <c r="J13" s="10" t="str">
        <f t="shared" si="7"/>
        <v>SONJA TENOLD FOSSUM-NILSEN</v>
      </c>
      <c r="K13" s="10" t="str">
        <f t="shared" si="8"/>
        <v>sonja tenold fossum-nilsen</v>
      </c>
      <c r="L13" s="10" t="str">
        <f t="shared" si="9"/>
        <v>Sonja Tenold Fossum-Nilsen</v>
      </c>
      <c r="M13" s="56" t="str">
        <f t="shared" si="0"/>
        <v>Ja</v>
      </c>
      <c r="N13" s="10" t="str">
        <f t="shared" si="10"/>
        <v>Sonja Tenold Fossum-Hussein</v>
      </c>
    </row>
    <row r="14" spans="1:14" x14ac:dyDescent="0.25">
      <c r="B14" s="21" t="s">
        <v>914</v>
      </c>
      <c r="C14" s="42"/>
      <c r="D14" s="56">
        <f t="shared" si="1"/>
        <v>19</v>
      </c>
      <c r="E14" s="56">
        <f t="shared" si="2"/>
        <v>3</v>
      </c>
      <c r="F14" s="56" t="str">
        <f t="shared" si="3"/>
        <v>C</v>
      </c>
      <c r="G14" s="56" t="str">
        <f t="shared" si="4"/>
        <v>er</v>
      </c>
      <c r="H14" s="10" t="str">
        <f t="shared" si="5"/>
        <v>Charlotte</v>
      </c>
      <c r="I14" s="10" t="str">
        <f t="shared" si="6"/>
        <v>Kryger</v>
      </c>
      <c r="J14" s="10" t="str">
        <f t="shared" si="7"/>
        <v>CHARLOTTE J. KRYGER</v>
      </c>
      <c r="K14" s="10" t="str">
        <f t="shared" si="8"/>
        <v>charlotte j. kryger</v>
      </c>
      <c r="L14" s="10" t="str">
        <f t="shared" si="9"/>
        <v>Charlotte J. Kryger</v>
      </c>
      <c r="M14" s="56" t="str">
        <f t="shared" si="0"/>
        <v>Nei</v>
      </c>
      <c r="N14" s="10" t="str">
        <f t="shared" si="10"/>
        <v>Charlotte J. Kryger</v>
      </c>
    </row>
    <row r="15" spans="1:14" x14ac:dyDescent="0.25">
      <c r="B15" s="21" t="s">
        <v>931</v>
      </c>
      <c r="C15" s="42"/>
      <c r="D15" s="56">
        <f t="shared" ref="D15" si="11">LEN(B15)</f>
        <v>14</v>
      </c>
      <c r="E15" s="56">
        <f t="shared" ref="E15" si="12">LEN(B15)-LEN(SUBSTITUTE(B15," ",""))+1</f>
        <v>1</v>
      </c>
      <c r="F15" s="56" t="str">
        <f t="shared" ref="F15" si="13">LEFT(B15,1)</f>
        <v>N</v>
      </c>
      <c r="G15" s="56" t="str">
        <f t="shared" si="4"/>
        <v>en</v>
      </c>
      <c r="H15" s="10" t="str">
        <f t="shared" ref="H15" si="14">LEFT(B15,IF(ISERROR(FIND(" ",B15,1)),LEN(B15),FIND(" ",B15,1)-1))</f>
        <v>Nilsenfamilien</v>
      </c>
      <c r="I15" s="10" t="str">
        <f>IFERROR(RIGHT(B15,LEN(B15)-FIND("*",SUBSTITUTE(B15," ","*",LEN(B15)-LEN(SUBSTITUTE(B15," ",""))))),B15)</f>
        <v>Nilsenfamilien</v>
      </c>
      <c r="J15" s="10" t="str">
        <f t="shared" ref="J15" si="15">UPPER(B15)</f>
        <v>NILSENFAMILIEN</v>
      </c>
      <c r="K15" s="10" t="str">
        <f t="shared" ref="K15" si="16">LOWER(B15)</f>
        <v>nilsenfamilien</v>
      </c>
      <c r="L15" s="10" t="str">
        <f t="shared" ref="L15" si="17">PROPER(B15)</f>
        <v>Nilsenfamilien</v>
      </c>
      <c r="M15" s="56" t="str">
        <f t="shared" si="0"/>
        <v>Ja</v>
      </c>
      <c r="N15" s="10" t="str">
        <f t="shared" ref="N15" si="18">SUBSTITUTE(B15,M$2,N$2)</f>
        <v>Husseinfamilien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234"/>
  <sheetViews>
    <sheetView workbookViewId="0"/>
  </sheetViews>
  <sheetFormatPr defaultColWidth="9.140625" defaultRowHeight="15" x14ac:dyDescent="0.25"/>
  <cols>
    <col min="1" max="1" width="25.140625" customWidth="1"/>
    <col min="3" max="3" width="14.140625" customWidth="1"/>
    <col min="4" max="4" width="13.140625" customWidth="1"/>
    <col min="5" max="5" width="15.42578125" customWidth="1"/>
  </cols>
  <sheetData>
    <row r="1" spans="1:8" ht="20.25" thickBot="1" x14ac:dyDescent="0.35">
      <c r="A1" s="19" t="s">
        <v>557</v>
      </c>
      <c r="B1" s="19"/>
      <c r="C1" s="19"/>
      <c r="D1" s="19"/>
      <c r="E1" s="19"/>
      <c r="F1" s="19"/>
      <c r="G1" s="19"/>
      <c r="H1" s="19"/>
    </row>
    <row r="2" spans="1:8" ht="15.75" thickTop="1" x14ac:dyDescent="0.25"/>
    <row r="5" spans="1:8" ht="15.75" thickBot="1" x14ac:dyDescent="0.3">
      <c r="A5" t="s">
        <v>322</v>
      </c>
      <c r="C5" s="6" t="s">
        <v>552</v>
      </c>
      <c r="D5" s="6"/>
      <c r="E5" s="6"/>
    </row>
    <row r="6" spans="1:8" x14ac:dyDescent="0.25">
      <c r="A6" t="s">
        <v>323</v>
      </c>
      <c r="C6" s="10" t="str">
        <f>LOOKUP(2,1/(A5:A1004&lt;&gt;""),A5:A10000)</f>
        <v>Åslaug Haugland</v>
      </c>
    </row>
    <row r="7" spans="1:8" x14ac:dyDescent="0.25">
      <c r="A7" t="s">
        <v>324</v>
      </c>
    </row>
    <row r="8" spans="1:8" ht="15.75" thickBot="1" x14ac:dyDescent="0.3">
      <c r="A8" t="s">
        <v>325</v>
      </c>
      <c r="C8" s="6" t="s">
        <v>551</v>
      </c>
      <c r="D8" s="6"/>
      <c r="E8" s="6"/>
    </row>
    <row r="9" spans="1:8" x14ac:dyDescent="0.25">
      <c r="A9" t="s">
        <v>326</v>
      </c>
      <c r="C9" s="10" t="str">
        <f ca="1">MID(CELL("filename",A1),FIND("]",CELL("filename",A1))+1,200)</f>
        <v>Bare for gøy</v>
      </c>
    </row>
    <row r="10" spans="1:8" x14ac:dyDescent="0.25">
      <c r="A10" t="s">
        <v>327</v>
      </c>
    </row>
    <row r="11" spans="1:8" ht="15.75" thickBot="1" x14ac:dyDescent="0.3">
      <c r="A11" t="s">
        <v>559</v>
      </c>
      <c r="C11" s="6" t="s">
        <v>556</v>
      </c>
      <c r="D11" s="6"/>
      <c r="E11" s="6"/>
    </row>
    <row r="12" spans="1:8" x14ac:dyDescent="0.25">
      <c r="A12" t="s">
        <v>328</v>
      </c>
      <c r="C12" t="s">
        <v>553</v>
      </c>
      <c r="D12" t="s">
        <v>554</v>
      </c>
      <c r="E12" t="s">
        <v>555</v>
      </c>
    </row>
    <row r="13" spans="1:8" x14ac:dyDescent="0.25">
      <c r="A13" t="s">
        <v>329</v>
      </c>
      <c r="C13" s="21">
        <v>29</v>
      </c>
      <c r="D13" s="10">
        <f ca="1">SUMPRODUCT(VALUE(MID(C13,ROW(INDIRECT("1:" &amp; LEN(C13))),1)))</f>
        <v>11</v>
      </c>
      <c r="E13" s="10">
        <f>MOD(MOD(C13,9)+8,9)+1</f>
        <v>2</v>
      </c>
    </row>
    <row r="14" spans="1:8" x14ac:dyDescent="0.25">
      <c r="A14" t="s">
        <v>330</v>
      </c>
    </row>
    <row r="15" spans="1:8" x14ac:dyDescent="0.25">
      <c r="A15" t="s">
        <v>331</v>
      </c>
    </row>
    <row r="16" spans="1:8" x14ac:dyDescent="0.25">
      <c r="A16" t="s">
        <v>332</v>
      </c>
    </row>
    <row r="17" spans="1:3" x14ac:dyDescent="0.25">
      <c r="A17" t="s">
        <v>333</v>
      </c>
    </row>
    <row r="18" spans="1:3" x14ac:dyDescent="0.25">
      <c r="A18" t="s">
        <v>334</v>
      </c>
    </row>
    <row r="19" spans="1:3" x14ac:dyDescent="0.25">
      <c r="A19" t="s">
        <v>335</v>
      </c>
    </row>
    <row r="20" spans="1:3" x14ac:dyDescent="0.25">
      <c r="A20" t="s">
        <v>336</v>
      </c>
      <c r="C20" s="55" t="s">
        <v>594</v>
      </c>
    </row>
    <row r="21" spans="1:3" x14ac:dyDescent="0.25">
      <c r="A21" t="s">
        <v>337</v>
      </c>
    </row>
    <row r="22" spans="1:3" x14ac:dyDescent="0.25">
      <c r="A22" t="s">
        <v>338</v>
      </c>
    </row>
    <row r="23" spans="1:3" x14ac:dyDescent="0.25">
      <c r="A23" t="s">
        <v>339</v>
      </c>
    </row>
    <row r="24" spans="1:3" x14ac:dyDescent="0.25">
      <c r="A24" t="s">
        <v>340</v>
      </c>
    </row>
    <row r="25" spans="1:3" x14ac:dyDescent="0.25">
      <c r="A25" t="s">
        <v>341</v>
      </c>
    </row>
    <row r="26" spans="1:3" x14ac:dyDescent="0.25">
      <c r="A26" t="s">
        <v>342</v>
      </c>
    </row>
    <row r="27" spans="1:3" x14ac:dyDescent="0.25">
      <c r="A27" t="s">
        <v>343</v>
      </c>
    </row>
    <row r="28" spans="1:3" x14ac:dyDescent="0.25">
      <c r="A28" t="s">
        <v>344</v>
      </c>
    </row>
    <row r="29" spans="1:3" x14ac:dyDescent="0.25">
      <c r="A29" t="s">
        <v>345</v>
      </c>
    </row>
    <row r="30" spans="1:3" x14ac:dyDescent="0.25">
      <c r="A30" t="s">
        <v>346</v>
      </c>
    </row>
    <row r="31" spans="1:3" x14ac:dyDescent="0.25">
      <c r="A31" t="s">
        <v>347</v>
      </c>
    </row>
    <row r="32" spans="1:3" x14ac:dyDescent="0.25">
      <c r="A32" t="s">
        <v>348</v>
      </c>
    </row>
    <row r="33" spans="1:1" x14ac:dyDescent="0.25">
      <c r="A33" t="s">
        <v>349</v>
      </c>
    </row>
    <row r="34" spans="1:1" x14ac:dyDescent="0.25">
      <c r="A34" t="s">
        <v>350</v>
      </c>
    </row>
    <row r="35" spans="1:1" x14ac:dyDescent="0.25">
      <c r="A35" t="s">
        <v>351</v>
      </c>
    </row>
    <row r="36" spans="1:1" x14ac:dyDescent="0.25">
      <c r="A36" t="s">
        <v>352</v>
      </c>
    </row>
    <row r="37" spans="1:1" x14ac:dyDescent="0.25">
      <c r="A37" t="s">
        <v>353</v>
      </c>
    </row>
    <row r="38" spans="1:1" x14ac:dyDescent="0.25">
      <c r="A38" t="s">
        <v>354</v>
      </c>
    </row>
    <row r="39" spans="1:1" x14ac:dyDescent="0.25">
      <c r="A39" t="s">
        <v>355</v>
      </c>
    </row>
    <row r="40" spans="1:1" x14ac:dyDescent="0.25">
      <c r="A40" t="s">
        <v>356</v>
      </c>
    </row>
    <row r="41" spans="1:1" x14ac:dyDescent="0.25">
      <c r="A41" t="s">
        <v>357</v>
      </c>
    </row>
    <row r="42" spans="1:1" x14ac:dyDescent="0.25">
      <c r="A42" t="s">
        <v>358</v>
      </c>
    </row>
    <row r="43" spans="1:1" x14ac:dyDescent="0.25">
      <c r="A43" t="s">
        <v>359</v>
      </c>
    </row>
    <row r="44" spans="1:1" x14ac:dyDescent="0.25">
      <c r="A44" t="s">
        <v>360</v>
      </c>
    </row>
    <row r="45" spans="1:1" x14ac:dyDescent="0.25">
      <c r="A45" t="s">
        <v>361</v>
      </c>
    </row>
    <row r="46" spans="1:1" x14ac:dyDescent="0.25">
      <c r="A46" t="s">
        <v>362</v>
      </c>
    </row>
    <row r="47" spans="1:1" x14ac:dyDescent="0.25">
      <c r="A47" t="s">
        <v>363</v>
      </c>
    </row>
    <row r="48" spans="1:1" x14ac:dyDescent="0.25">
      <c r="A48" t="s">
        <v>364</v>
      </c>
    </row>
    <row r="49" spans="1:1" x14ac:dyDescent="0.25">
      <c r="A49" t="s">
        <v>365</v>
      </c>
    </row>
    <row r="50" spans="1:1" x14ac:dyDescent="0.25">
      <c r="A50" t="s">
        <v>366</v>
      </c>
    </row>
    <row r="51" spans="1:1" x14ac:dyDescent="0.25">
      <c r="A51" t="s">
        <v>367</v>
      </c>
    </row>
    <row r="52" spans="1:1" x14ac:dyDescent="0.25">
      <c r="A52" t="s">
        <v>368</v>
      </c>
    </row>
    <row r="53" spans="1:1" x14ac:dyDescent="0.25">
      <c r="A53" t="s">
        <v>369</v>
      </c>
    </row>
    <row r="54" spans="1:1" x14ac:dyDescent="0.25">
      <c r="A54" t="s">
        <v>370</v>
      </c>
    </row>
    <row r="55" spans="1:1" x14ac:dyDescent="0.25">
      <c r="A55" t="s">
        <v>371</v>
      </c>
    </row>
    <row r="56" spans="1:1" x14ac:dyDescent="0.25">
      <c r="A56" t="s">
        <v>372</v>
      </c>
    </row>
    <row r="57" spans="1:1" x14ac:dyDescent="0.25">
      <c r="A57" t="s">
        <v>373</v>
      </c>
    </row>
    <row r="58" spans="1:1" x14ac:dyDescent="0.25">
      <c r="A58" t="s">
        <v>374</v>
      </c>
    </row>
    <row r="59" spans="1:1" x14ac:dyDescent="0.25">
      <c r="A59" t="s">
        <v>375</v>
      </c>
    </row>
    <row r="60" spans="1:1" x14ac:dyDescent="0.25">
      <c r="A60" t="s">
        <v>376</v>
      </c>
    </row>
    <row r="61" spans="1:1" x14ac:dyDescent="0.25">
      <c r="A61" t="s">
        <v>377</v>
      </c>
    </row>
    <row r="62" spans="1:1" x14ac:dyDescent="0.25">
      <c r="A62" t="s">
        <v>378</v>
      </c>
    </row>
    <row r="63" spans="1:1" x14ac:dyDescent="0.25">
      <c r="A63" t="s">
        <v>379</v>
      </c>
    </row>
    <row r="64" spans="1:1" x14ac:dyDescent="0.25">
      <c r="A64" t="s">
        <v>380</v>
      </c>
    </row>
    <row r="65" spans="1:1" x14ac:dyDescent="0.25">
      <c r="A65" t="s">
        <v>381</v>
      </c>
    </row>
    <row r="66" spans="1:1" x14ac:dyDescent="0.25">
      <c r="A66" t="s">
        <v>382</v>
      </c>
    </row>
    <row r="67" spans="1:1" x14ac:dyDescent="0.25">
      <c r="A67" t="s">
        <v>383</v>
      </c>
    </row>
    <row r="68" spans="1:1" x14ac:dyDescent="0.25">
      <c r="A68" t="s">
        <v>384</v>
      </c>
    </row>
    <row r="69" spans="1:1" x14ac:dyDescent="0.25">
      <c r="A69" t="s">
        <v>385</v>
      </c>
    </row>
    <row r="70" spans="1:1" x14ac:dyDescent="0.25">
      <c r="A70" t="s">
        <v>386</v>
      </c>
    </row>
    <row r="71" spans="1:1" x14ac:dyDescent="0.25">
      <c r="A71" t="s">
        <v>387</v>
      </c>
    </row>
    <row r="72" spans="1:1" x14ac:dyDescent="0.25">
      <c r="A72" t="s">
        <v>388</v>
      </c>
    </row>
    <row r="73" spans="1:1" x14ac:dyDescent="0.25">
      <c r="A73" t="s">
        <v>389</v>
      </c>
    </row>
    <row r="74" spans="1:1" x14ac:dyDescent="0.25">
      <c r="A74" t="s">
        <v>390</v>
      </c>
    </row>
    <row r="75" spans="1:1" x14ac:dyDescent="0.25">
      <c r="A75" t="s">
        <v>391</v>
      </c>
    </row>
    <row r="76" spans="1:1" x14ac:dyDescent="0.25">
      <c r="A76" t="s">
        <v>392</v>
      </c>
    </row>
    <row r="77" spans="1:1" x14ac:dyDescent="0.25">
      <c r="A77" t="s">
        <v>393</v>
      </c>
    </row>
    <row r="78" spans="1:1" x14ac:dyDescent="0.25">
      <c r="A78" t="s">
        <v>394</v>
      </c>
    </row>
    <row r="79" spans="1:1" x14ac:dyDescent="0.25">
      <c r="A79" t="s">
        <v>395</v>
      </c>
    </row>
    <row r="80" spans="1:1" x14ac:dyDescent="0.25">
      <c r="A80" t="s">
        <v>396</v>
      </c>
    </row>
    <row r="81" spans="1:1" x14ac:dyDescent="0.25">
      <c r="A81" t="s">
        <v>397</v>
      </c>
    </row>
    <row r="82" spans="1:1" x14ac:dyDescent="0.25">
      <c r="A82" t="s">
        <v>398</v>
      </c>
    </row>
    <row r="83" spans="1:1" x14ac:dyDescent="0.25">
      <c r="A83" t="s">
        <v>399</v>
      </c>
    </row>
    <row r="84" spans="1:1" x14ac:dyDescent="0.25">
      <c r="A84" t="s">
        <v>400</v>
      </c>
    </row>
    <row r="85" spans="1:1" x14ac:dyDescent="0.25">
      <c r="A85" t="s">
        <v>401</v>
      </c>
    </row>
    <row r="86" spans="1:1" x14ac:dyDescent="0.25">
      <c r="A86" t="s">
        <v>402</v>
      </c>
    </row>
    <row r="87" spans="1:1" x14ac:dyDescent="0.25">
      <c r="A87" t="s">
        <v>403</v>
      </c>
    </row>
    <row r="88" spans="1:1" x14ac:dyDescent="0.25">
      <c r="A88" t="s">
        <v>404</v>
      </c>
    </row>
    <row r="89" spans="1:1" x14ac:dyDescent="0.25">
      <c r="A89" t="s">
        <v>405</v>
      </c>
    </row>
    <row r="90" spans="1:1" x14ac:dyDescent="0.25">
      <c r="A90" t="s">
        <v>406</v>
      </c>
    </row>
    <row r="91" spans="1:1" x14ac:dyDescent="0.25">
      <c r="A91" t="s">
        <v>407</v>
      </c>
    </row>
    <row r="92" spans="1:1" x14ac:dyDescent="0.25">
      <c r="A92" t="s">
        <v>408</v>
      </c>
    </row>
    <row r="93" spans="1:1" x14ac:dyDescent="0.25">
      <c r="A93" t="s">
        <v>409</v>
      </c>
    </row>
    <row r="94" spans="1:1" x14ac:dyDescent="0.25">
      <c r="A94" t="s">
        <v>410</v>
      </c>
    </row>
    <row r="95" spans="1:1" x14ac:dyDescent="0.25">
      <c r="A95" t="s">
        <v>411</v>
      </c>
    </row>
    <row r="96" spans="1:1" x14ac:dyDescent="0.25">
      <c r="A96" t="s">
        <v>412</v>
      </c>
    </row>
    <row r="97" spans="1:1" x14ac:dyDescent="0.25">
      <c r="A97" t="s">
        <v>413</v>
      </c>
    </row>
    <row r="98" spans="1:1" x14ac:dyDescent="0.25">
      <c r="A98" t="s">
        <v>414</v>
      </c>
    </row>
    <row r="99" spans="1:1" x14ac:dyDescent="0.25">
      <c r="A99" t="s">
        <v>415</v>
      </c>
    </row>
    <row r="100" spans="1:1" x14ac:dyDescent="0.25">
      <c r="A100" t="s">
        <v>416</v>
      </c>
    </row>
    <row r="101" spans="1:1" x14ac:dyDescent="0.25">
      <c r="A101" t="s">
        <v>417</v>
      </c>
    </row>
    <row r="102" spans="1:1" x14ac:dyDescent="0.25">
      <c r="A102" t="s">
        <v>418</v>
      </c>
    </row>
    <row r="103" spans="1:1" x14ac:dyDescent="0.25">
      <c r="A103" t="s">
        <v>419</v>
      </c>
    </row>
    <row r="104" spans="1:1" x14ac:dyDescent="0.25">
      <c r="A104" t="s">
        <v>420</v>
      </c>
    </row>
    <row r="105" spans="1:1" x14ac:dyDescent="0.25">
      <c r="A105" t="s">
        <v>421</v>
      </c>
    </row>
    <row r="106" spans="1:1" x14ac:dyDescent="0.25">
      <c r="A106" t="s">
        <v>422</v>
      </c>
    </row>
    <row r="107" spans="1:1" x14ac:dyDescent="0.25">
      <c r="A107" t="s">
        <v>423</v>
      </c>
    </row>
    <row r="108" spans="1:1" x14ac:dyDescent="0.25">
      <c r="A108" t="s">
        <v>424</v>
      </c>
    </row>
    <row r="109" spans="1:1" x14ac:dyDescent="0.25">
      <c r="A109" t="s">
        <v>425</v>
      </c>
    </row>
    <row r="110" spans="1:1" x14ac:dyDescent="0.25">
      <c r="A110" t="s">
        <v>426</v>
      </c>
    </row>
    <row r="111" spans="1:1" x14ac:dyDescent="0.25">
      <c r="A111" t="s">
        <v>427</v>
      </c>
    </row>
    <row r="112" spans="1:1" x14ac:dyDescent="0.25">
      <c r="A112" t="s">
        <v>428</v>
      </c>
    </row>
    <row r="113" spans="1:1" x14ac:dyDescent="0.25">
      <c r="A113" t="s">
        <v>429</v>
      </c>
    </row>
    <row r="114" spans="1:1" x14ac:dyDescent="0.25">
      <c r="A114" t="s">
        <v>430</v>
      </c>
    </row>
    <row r="115" spans="1:1" x14ac:dyDescent="0.25">
      <c r="A115" t="s">
        <v>431</v>
      </c>
    </row>
    <row r="116" spans="1:1" x14ac:dyDescent="0.25">
      <c r="A116" t="s">
        <v>432</v>
      </c>
    </row>
    <row r="117" spans="1:1" x14ac:dyDescent="0.25">
      <c r="A117" t="s">
        <v>433</v>
      </c>
    </row>
    <row r="118" spans="1:1" x14ac:dyDescent="0.25">
      <c r="A118" t="s">
        <v>434</v>
      </c>
    </row>
    <row r="119" spans="1:1" x14ac:dyDescent="0.25">
      <c r="A119" t="s">
        <v>435</v>
      </c>
    </row>
    <row r="120" spans="1:1" x14ac:dyDescent="0.25">
      <c r="A120" t="s">
        <v>436</v>
      </c>
    </row>
    <row r="121" spans="1:1" x14ac:dyDescent="0.25">
      <c r="A121" t="s">
        <v>437</v>
      </c>
    </row>
    <row r="122" spans="1:1" x14ac:dyDescent="0.25">
      <c r="A122" t="s">
        <v>438</v>
      </c>
    </row>
    <row r="123" spans="1:1" x14ac:dyDescent="0.25">
      <c r="A123" t="s">
        <v>439</v>
      </c>
    </row>
    <row r="124" spans="1:1" x14ac:dyDescent="0.25">
      <c r="A124" t="s">
        <v>440</v>
      </c>
    </row>
    <row r="125" spans="1:1" x14ac:dyDescent="0.25">
      <c r="A125" t="s">
        <v>441</v>
      </c>
    </row>
    <row r="126" spans="1:1" x14ac:dyDescent="0.25">
      <c r="A126" t="s">
        <v>442</v>
      </c>
    </row>
    <row r="127" spans="1:1" x14ac:dyDescent="0.25">
      <c r="A127" t="s">
        <v>443</v>
      </c>
    </row>
    <row r="128" spans="1:1" x14ac:dyDescent="0.25">
      <c r="A128" t="s">
        <v>444</v>
      </c>
    </row>
    <row r="129" spans="1:1" x14ac:dyDescent="0.25">
      <c r="A129" t="s">
        <v>445</v>
      </c>
    </row>
    <row r="130" spans="1:1" x14ac:dyDescent="0.25">
      <c r="A130" t="s">
        <v>446</v>
      </c>
    </row>
    <row r="131" spans="1:1" x14ac:dyDescent="0.25">
      <c r="A131" t="s">
        <v>447</v>
      </c>
    </row>
    <row r="132" spans="1:1" x14ac:dyDescent="0.25">
      <c r="A132" t="s">
        <v>448</v>
      </c>
    </row>
    <row r="133" spans="1:1" x14ac:dyDescent="0.25">
      <c r="A133" t="s">
        <v>449</v>
      </c>
    </row>
    <row r="134" spans="1:1" x14ac:dyDescent="0.25">
      <c r="A134" t="s">
        <v>450</v>
      </c>
    </row>
    <row r="135" spans="1:1" x14ac:dyDescent="0.25">
      <c r="A135" t="s">
        <v>451</v>
      </c>
    </row>
    <row r="136" spans="1:1" x14ac:dyDescent="0.25">
      <c r="A136" t="s">
        <v>452</v>
      </c>
    </row>
    <row r="137" spans="1:1" x14ac:dyDescent="0.25">
      <c r="A137" t="s">
        <v>453</v>
      </c>
    </row>
    <row r="138" spans="1:1" x14ac:dyDescent="0.25">
      <c r="A138" t="s">
        <v>454</v>
      </c>
    </row>
    <row r="139" spans="1:1" x14ac:dyDescent="0.25">
      <c r="A139" t="s">
        <v>455</v>
      </c>
    </row>
    <row r="140" spans="1:1" x14ac:dyDescent="0.25">
      <c r="A140" t="s">
        <v>456</v>
      </c>
    </row>
    <row r="141" spans="1:1" x14ac:dyDescent="0.25">
      <c r="A141" t="s">
        <v>457</v>
      </c>
    </row>
    <row r="142" spans="1:1" x14ac:dyDescent="0.25">
      <c r="A142" t="s">
        <v>458</v>
      </c>
    </row>
    <row r="143" spans="1:1" x14ac:dyDescent="0.25">
      <c r="A143" t="s">
        <v>459</v>
      </c>
    </row>
    <row r="144" spans="1:1" x14ac:dyDescent="0.25">
      <c r="A144" t="s">
        <v>460</v>
      </c>
    </row>
    <row r="145" spans="1:1" x14ac:dyDescent="0.25">
      <c r="A145" t="s">
        <v>461</v>
      </c>
    </row>
    <row r="146" spans="1:1" x14ac:dyDescent="0.25">
      <c r="A146" t="s">
        <v>462</v>
      </c>
    </row>
    <row r="147" spans="1:1" x14ac:dyDescent="0.25">
      <c r="A147" t="s">
        <v>463</v>
      </c>
    </row>
    <row r="148" spans="1:1" x14ac:dyDescent="0.25">
      <c r="A148" t="s">
        <v>464</v>
      </c>
    </row>
    <row r="149" spans="1:1" x14ac:dyDescent="0.25">
      <c r="A149" t="s">
        <v>465</v>
      </c>
    </row>
    <row r="150" spans="1:1" x14ac:dyDescent="0.25">
      <c r="A150" t="s">
        <v>466</v>
      </c>
    </row>
    <row r="151" spans="1:1" x14ac:dyDescent="0.25">
      <c r="A151" t="s">
        <v>467</v>
      </c>
    </row>
    <row r="152" spans="1:1" x14ac:dyDescent="0.25">
      <c r="A152" t="s">
        <v>468</v>
      </c>
    </row>
    <row r="153" spans="1:1" x14ac:dyDescent="0.25">
      <c r="A153" t="s">
        <v>469</v>
      </c>
    </row>
    <row r="154" spans="1:1" x14ac:dyDescent="0.25">
      <c r="A154" t="s">
        <v>470</v>
      </c>
    </row>
    <row r="155" spans="1:1" x14ac:dyDescent="0.25">
      <c r="A155" t="s">
        <v>471</v>
      </c>
    </row>
    <row r="156" spans="1:1" x14ac:dyDescent="0.25">
      <c r="A156" t="s">
        <v>472</v>
      </c>
    </row>
    <row r="157" spans="1:1" x14ac:dyDescent="0.25">
      <c r="A157" t="s">
        <v>473</v>
      </c>
    </row>
    <row r="158" spans="1:1" x14ac:dyDescent="0.25">
      <c r="A158" t="s">
        <v>474</v>
      </c>
    </row>
    <row r="159" spans="1:1" x14ac:dyDescent="0.25">
      <c r="A159" t="s">
        <v>475</v>
      </c>
    </row>
    <row r="160" spans="1:1" x14ac:dyDescent="0.25">
      <c r="A160" t="s">
        <v>476</v>
      </c>
    </row>
    <row r="161" spans="1:1" x14ac:dyDescent="0.25">
      <c r="A161" t="s">
        <v>477</v>
      </c>
    </row>
    <row r="162" spans="1:1" x14ac:dyDescent="0.25">
      <c r="A162" t="s">
        <v>478</v>
      </c>
    </row>
    <row r="163" spans="1:1" x14ac:dyDescent="0.25">
      <c r="A163" t="s">
        <v>479</v>
      </c>
    </row>
    <row r="164" spans="1:1" x14ac:dyDescent="0.25">
      <c r="A164" t="s">
        <v>480</v>
      </c>
    </row>
    <row r="165" spans="1:1" x14ac:dyDescent="0.25">
      <c r="A165" t="s">
        <v>481</v>
      </c>
    </row>
    <row r="166" spans="1:1" x14ac:dyDescent="0.25">
      <c r="A166" t="s">
        <v>482</v>
      </c>
    </row>
    <row r="167" spans="1:1" x14ac:dyDescent="0.25">
      <c r="A167" t="s">
        <v>483</v>
      </c>
    </row>
    <row r="168" spans="1:1" x14ac:dyDescent="0.25">
      <c r="A168" t="s">
        <v>484</v>
      </c>
    </row>
    <row r="169" spans="1:1" x14ac:dyDescent="0.25">
      <c r="A169" t="s">
        <v>485</v>
      </c>
    </row>
    <row r="170" spans="1:1" x14ac:dyDescent="0.25">
      <c r="A170" t="s">
        <v>486</v>
      </c>
    </row>
    <row r="171" spans="1:1" x14ac:dyDescent="0.25">
      <c r="A171" t="s">
        <v>487</v>
      </c>
    </row>
    <row r="172" spans="1:1" x14ac:dyDescent="0.25">
      <c r="A172" t="s">
        <v>488</v>
      </c>
    </row>
    <row r="173" spans="1:1" x14ac:dyDescent="0.25">
      <c r="A173" t="s">
        <v>489</v>
      </c>
    </row>
    <row r="174" spans="1:1" x14ac:dyDescent="0.25">
      <c r="A174" t="s">
        <v>490</v>
      </c>
    </row>
    <row r="175" spans="1:1" x14ac:dyDescent="0.25">
      <c r="A175" t="s">
        <v>491</v>
      </c>
    </row>
    <row r="176" spans="1:1" x14ac:dyDescent="0.25">
      <c r="A176" t="s">
        <v>492</v>
      </c>
    </row>
    <row r="177" spans="1:1" x14ac:dyDescent="0.25">
      <c r="A177" t="s">
        <v>493</v>
      </c>
    </row>
    <row r="178" spans="1:1" x14ac:dyDescent="0.25">
      <c r="A178" t="s">
        <v>494</v>
      </c>
    </row>
    <row r="179" spans="1:1" x14ac:dyDescent="0.25">
      <c r="A179" t="s">
        <v>495</v>
      </c>
    </row>
    <row r="180" spans="1:1" x14ac:dyDescent="0.25">
      <c r="A180" t="s">
        <v>496</v>
      </c>
    </row>
    <row r="181" spans="1:1" x14ac:dyDescent="0.25">
      <c r="A181" t="s">
        <v>497</v>
      </c>
    </row>
    <row r="182" spans="1:1" x14ac:dyDescent="0.25">
      <c r="A182" t="s">
        <v>498</v>
      </c>
    </row>
    <row r="183" spans="1:1" x14ac:dyDescent="0.25">
      <c r="A183" t="s">
        <v>499</v>
      </c>
    </row>
    <row r="184" spans="1:1" x14ac:dyDescent="0.25">
      <c r="A184" t="s">
        <v>500</v>
      </c>
    </row>
    <row r="185" spans="1:1" x14ac:dyDescent="0.25">
      <c r="A185" t="s">
        <v>501</v>
      </c>
    </row>
    <row r="186" spans="1:1" x14ac:dyDescent="0.25">
      <c r="A186" t="s">
        <v>502</v>
      </c>
    </row>
    <row r="187" spans="1:1" x14ac:dyDescent="0.25">
      <c r="A187" t="s">
        <v>503</v>
      </c>
    </row>
    <row r="188" spans="1:1" x14ac:dyDescent="0.25">
      <c r="A188" t="s">
        <v>504</v>
      </c>
    </row>
    <row r="189" spans="1:1" x14ac:dyDescent="0.25">
      <c r="A189" t="s">
        <v>505</v>
      </c>
    </row>
    <row r="190" spans="1:1" x14ac:dyDescent="0.25">
      <c r="A190" t="s">
        <v>506</v>
      </c>
    </row>
    <row r="191" spans="1:1" x14ac:dyDescent="0.25">
      <c r="A191" t="s">
        <v>507</v>
      </c>
    </row>
    <row r="192" spans="1:1" x14ac:dyDescent="0.25">
      <c r="A192" t="s">
        <v>508</v>
      </c>
    </row>
    <row r="193" spans="1:1" x14ac:dyDescent="0.25">
      <c r="A193" t="s">
        <v>509</v>
      </c>
    </row>
    <row r="194" spans="1:1" x14ac:dyDescent="0.25">
      <c r="A194" t="s">
        <v>510</v>
      </c>
    </row>
    <row r="195" spans="1:1" x14ac:dyDescent="0.25">
      <c r="A195" t="s">
        <v>511</v>
      </c>
    </row>
    <row r="196" spans="1:1" x14ac:dyDescent="0.25">
      <c r="A196" t="s">
        <v>512</v>
      </c>
    </row>
    <row r="197" spans="1:1" x14ac:dyDescent="0.25">
      <c r="A197" t="s">
        <v>513</v>
      </c>
    </row>
    <row r="198" spans="1:1" x14ac:dyDescent="0.25">
      <c r="A198" t="s">
        <v>514</v>
      </c>
    </row>
    <row r="199" spans="1:1" x14ac:dyDescent="0.25">
      <c r="A199" t="s">
        <v>515</v>
      </c>
    </row>
    <row r="200" spans="1:1" x14ac:dyDescent="0.25">
      <c r="A200" t="s">
        <v>516</v>
      </c>
    </row>
    <row r="201" spans="1:1" x14ac:dyDescent="0.25">
      <c r="A201" t="s">
        <v>517</v>
      </c>
    </row>
    <row r="202" spans="1:1" x14ac:dyDescent="0.25">
      <c r="A202" t="s">
        <v>518</v>
      </c>
    </row>
    <row r="203" spans="1:1" x14ac:dyDescent="0.25">
      <c r="A203" t="s">
        <v>519</v>
      </c>
    </row>
    <row r="204" spans="1:1" x14ac:dyDescent="0.25">
      <c r="A204" t="s">
        <v>520</v>
      </c>
    </row>
    <row r="205" spans="1:1" x14ac:dyDescent="0.25">
      <c r="A205" t="s">
        <v>521</v>
      </c>
    </row>
    <row r="206" spans="1:1" x14ac:dyDescent="0.25">
      <c r="A206" t="s">
        <v>522</v>
      </c>
    </row>
    <row r="207" spans="1:1" x14ac:dyDescent="0.25">
      <c r="A207" t="s">
        <v>523</v>
      </c>
    </row>
    <row r="208" spans="1:1" x14ac:dyDescent="0.25">
      <c r="A208" t="s">
        <v>524</v>
      </c>
    </row>
    <row r="209" spans="1:1" x14ac:dyDescent="0.25">
      <c r="A209" t="s">
        <v>525</v>
      </c>
    </row>
    <row r="210" spans="1:1" x14ac:dyDescent="0.25">
      <c r="A210" t="s">
        <v>526</v>
      </c>
    </row>
    <row r="211" spans="1:1" x14ac:dyDescent="0.25">
      <c r="A211" t="s">
        <v>527</v>
      </c>
    </row>
    <row r="212" spans="1:1" x14ac:dyDescent="0.25">
      <c r="A212" t="s">
        <v>528</v>
      </c>
    </row>
    <row r="213" spans="1:1" x14ac:dyDescent="0.25">
      <c r="A213" t="s">
        <v>529</v>
      </c>
    </row>
    <row r="214" spans="1:1" x14ac:dyDescent="0.25">
      <c r="A214" t="s">
        <v>530</v>
      </c>
    </row>
    <row r="215" spans="1:1" x14ac:dyDescent="0.25">
      <c r="A215" t="s">
        <v>531</v>
      </c>
    </row>
    <row r="216" spans="1:1" x14ac:dyDescent="0.25">
      <c r="A216" t="s">
        <v>532</v>
      </c>
    </row>
    <row r="217" spans="1:1" x14ac:dyDescent="0.25">
      <c r="A217" t="s">
        <v>533</v>
      </c>
    </row>
    <row r="218" spans="1:1" x14ac:dyDescent="0.25">
      <c r="A218" t="s">
        <v>534</v>
      </c>
    </row>
    <row r="219" spans="1:1" x14ac:dyDescent="0.25">
      <c r="A219" t="s">
        <v>535</v>
      </c>
    </row>
    <row r="220" spans="1:1" x14ac:dyDescent="0.25">
      <c r="A220" t="s">
        <v>536</v>
      </c>
    </row>
    <row r="221" spans="1:1" x14ac:dyDescent="0.25">
      <c r="A221" t="s">
        <v>537</v>
      </c>
    </row>
    <row r="222" spans="1:1" x14ac:dyDescent="0.25">
      <c r="A222" t="s">
        <v>538</v>
      </c>
    </row>
    <row r="223" spans="1:1" x14ac:dyDescent="0.25">
      <c r="A223" t="s">
        <v>539</v>
      </c>
    </row>
    <row r="224" spans="1:1" x14ac:dyDescent="0.25">
      <c r="A224" t="s">
        <v>540</v>
      </c>
    </row>
    <row r="225" spans="1:1" x14ac:dyDescent="0.25">
      <c r="A225" t="s">
        <v>541</v>
      </c>
    </row>
    <row r="226" spans="1:1" x14ac:dyDescent="0.25">
      <c r="A226" t="s">
        <v>542</v>
      </c>
    </row>
    <row r="227" spans="1:1" x14ac:dyDescent="0.25">
      <c r="A227" t="s">
        <v>543</v>
      </c>
    </row>
    <row r="228" spans="1:1" x14ac:dyDescent="0.25">
      <c r="A228" t="s">
        <v>544</v>
      </c>
    </row>
    <row r="229" spans="1:1" x14ac:dyDescent="0.25">
      <c r="A229" t="s">
        <v>545</v>
      </c>
    </row>
    <row r="230" spans="1:1" x14ac:dyDescent="0.25">
      <c r="A230" t="s">
        <v>546</v>
      </c>
    </row>
    <row r="231" spans="1:1" x14ac:dyDescent="0.25">
      <c r="A231" t="s">
        <v>547</v>
      </c>
    </row>
    <row r="232" spans="1:1" x14ac:dyDescent="0.25">
      <c r="A232" t="s">
        <v>548</v>
      </c>
    </row>
    <row r="233" spans="1:1" x14ac:dyDescent="0.25">
      <c r="A233" t="s">
        <v>549</v>
      </c>
    </row>
    <row r="234" spans="1:1" x14ac:dyDescent="0.25">
      <c r="A234" t="s">
        <v>550</v>
      </c>
    </row>
  </sheetData>
  <hyperlinks>
    <hyperlink ref="C20" location="Innhold!A1" display="Tilbake til innhold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240"/>
  <sheetViews>
    <sheetView topLeftCell="A175" workbookViewId="0">
      <selection activeCell="A176" sqref="A176"/>
    </sheetView>
  </sheetViews>
  <sheetFormatPr defaultColWidth="11.42578125" defaultRowHeight="15" x14ac:dyDescent="0.25"/>
  <cols>
    <col min="1" max="1" width="17.5703125" customWidth="1"/>
  </cols>
  <sheetData>
    <row r="1" spans="1:2" x14ac:dyDescent="0.25">
      <c r="A1" s="56" t="s">
        <v>596</v>
      </c>
      <c r="B1" s="56" t="s">
        <v>597</v>
      </c>
    </row>
    <row r="2" spans="1:2" x14ac:dyDescent="0.25">
      <c r="A2" t="s">
        <v>598</v>
      </c>
      <c r="B2">
        <v>4.5</v>
      </c>
    </row>
    <row r="3" spans="1:2" x14ac:dyDescent="0.25">
      <c r="A3" t="s">
        <v>599</v>
      </c>
      <c r="B3">
        <v>1</v>
      </c>
    </row>
    <row r="4" spans="1:2" x14ac:dyDescent="0.25">
      <c r="A4" t="s">
        <v>600</v>
      </c>
      <c r="B4">
        <v>1</v>
      </c>
    </row>
    <row r="5" spans="1:2" x14ac:dyDescent="0.25">
      <c r="A5" t="s">
        <v>601</v>
      </c>
      <c r="B5">
        <v>-11</v>
      </c>
    </row>
    <row r="6" spans="1:2" x14ac:dyDescent="0.25">
      <c r="A6" t="s">
        <v>602</v>
      </c>
      <c r="B6">
        <v>1</v>
      </c>
    </row>
    <row r="7" spans="1:2" x14ac:dyDescent="0.25">
      <c r="A7" t="s">
        <v>603</v>
      </c>
      <c r="B7">
        <v>1</v>
      </c>
    </row>
    <row r="8" spans="1:2" x14ac:dyDescent="0.25">
      <c r="A8" t="s">
        <v>604</v>
      </c>
      <c r="B8">
        <v>-2</v>
      </c>
    </row>
    <row r="9" spans="1:2" x14ac:dyDescent="0.25">
      <c r="A9" t="s">
        <v>605</v>
      </c>
      <c r="B9">
        <v>-4</v>
      </c>
    </row>
    <row r="10" spans="1:2" x14ac:dyDescent="0.25">
      <c r="A10" t="s">
        <v>606</v>
      </c>
      <c r="B10">
        <v>-3</v>
      </c>
    </row>
    <row r="11" spans="1:2" x14ac:dyDescent="0.25">
      <c r="A11" t="s">
        <v>607</v>
      </c>
      <c r="B11">
        <v>4</v>
      </c>
    </row>
    <row r="12" spans="1:2" x14ac:dyDescent="0.25">
      <c r="A12" t="s">
        <v>608</v>
      </c>
      <c r="B12">
        <v>-4</v>
      </c>
    </row>
    <row r="13" spans="1:2" x14ac:dyDescent="0.25">
      <c r="A13" t="s">
        <v>609</v>
      </c>
      <c r="B13">
        <v>0</v>
      </c>
    </row>
    <row r="14" spans="1:2" x14ac:dyDescent="0.25">
      <c r="A14" t="s">
        <v>610</v>
      </c>
      <c r="B14">
        <v>9.5</v>
      </c>
    </row>
    <row r="15" spans="1:2" x14ac:dyDescent="0.25">
      <c r="A15" t="s">
        <v>611</v>
      </c>
      <c r="B15">
        <v>10</v>
      </c>
    </row>
    <row r="16" spans="1:2" x14ac:dyDescent="0.25">
      <c r="A16" t="s">
        <v>612</v>
      </c>
      <c r="B16">
        <v>8</v>
      </c>
    </row>
    <row r="17" spans="1:2" x14ac:dyDescent="0.25">
      <c r="A17" t="s">
        <v>613</v>
      </c>
      <c r="B17">
        <v>10</v>
      </c>
    </row>
    <row r="18" spans="1:2" x14ac:dyDescent="0.25">
      <c r="A18" t="s">
        <v>614</v>
      </c>
      <c r="B18">
        <v>1</v>
      </c>
    </row>
    <row r="19" spans="1:2" x14ac:dyDescent="0.25">
      <c r="A19" t="s">
        <v>615</v>
      </c>
      <c r="B19">
        <v>3</v>
      </c>
    </row>
    <row r="20" spans="1:2" x14ac:dyDescent="0.25">
      <c r="A20" t="s">
        <v>616</v>
      </c>
      <c r="B20">
        <v>-5</v>
      </c>
    </row>
    <row r="21" spans="1:2" x14ac:dyDescent="0.25">
      <c r="A21" t="s">
        <v>617</v>
      </c>
      <c r="B21">
        <v>3</v>
      </c>
    </row>
    <row r="22" spans="1:2" x14ac:dyDescent="0.25">
      <c r="A22" t="s">
        <v>618</v>
      </c>
      <c r="B22">
        <v>6</v>
      </c>
    </row>
    <row r="23" spans="1:2" x14ac:dyDescent="0.25">
      <c r="A23" t="s">
        <v>619</v>
      </c>
      <c r="B23">
        <v>-4</v>
      </c>
    </row>
    <row r="24" spans="1:2" x14ac:dyDescent="0.25">
      <c r="A24" t="s">
        <v>620</v>
      </c>
      <c r="B24">
        <v>2</v>
      </c>
    </row>
    <row r="25" spans="1:2" x14ac:dyDescent="0.25">
      <c r="A25" t="s">
        <v>621</v>
      </c>
      <c r="B25">
        <v>1</v>
      </c>
    </row>
    <row r="26" spans="1:2" x14ac:dyDescent="0.25">
      <c r="A26" t="s">
        <v>622</v>
      </c>
      <c r="B26">
        <v>-6</v>
      </c>
    </row>
    <row r="27" spans="1:2" x14ac:dyDescent="0.25">
      <c r="A27" t="s">
        <v>623</v>
      </c>
      <c r="B27">
        <v>1</v>
      </c>
    </row>
    <row r="28" spans="1:2" x14ac:dyDescent="0.25">
      <c r="A28" t="s">
        <v>624</v>
      </c>
      <c r="B28">
        <v>-4</v>
      </c>
    </row>
    <row r="29" spans="1:2" x14ac:dyDescent="0.25">
      <c r="A29" t="s">
        <v>625</v>
      </c>
      <c r="B29">
        <v>6</v>
      </c>
    </row>
    <row r="30" spans="1:2" x14ac:dyDescent="0.25">
      <c r="A30" t="s">
        <v>626</v>
      </c>
      <c r="B30">
        <v>-4</v>
      </c>
    </row>
    <row r="31" spans="1:2" x14ac:dyDescent="0.25">
      <c r="A31" t="s">
        <v>627</v>
      </c>
      <c r="B31">
        <v>1</v>
      </c>
    </row>
    <row r="32" spans="1:2" x14ac:dyDescent="0.25">
      <c r="A32" t="s">
        <v>628</v>
      </c>
      <c r="B32">
        <v>2</v>
      </c>
    </row>
    <row r="33" spans="1:2" x14ac:dyDescent="0.25">
      <c r="A33" t="s">
        <v>629</v>
      </c>
      <c r="B33">
        <v>-4</v>
      </c>
    </row>
    <row r="34" spans="1:2" x14ac:dyDescent="0.25">
      <c r="A34" t="s">
        <v>630</v>
      </c>
      <c r="B34">
        <v>-3</v>
      </c>
    </row>
    <row r="35" spans="1:2" x14ac:dyDescent="0.25">
      <c r="A35" t="s">
        <v>631</v>
      </c>
      <c r="B35">
        <v>-4</v>
      </c>
    </row>
    <row r="36" spans="1:2" x14ac:dyDescent="0.25">
      <c r="A36" t="s">
        <v>632</v>
      </c>
      <c r="B36">
        <v>8</v>
      </c>
    </row>
    <row r="37" spans="1:2" x14ac:dyDescent="0.25">
      <c r="A37" t="s">
        <v>633</v>
      </c>
      <c r="B37">
        <v>2</v>
      </c>
    </row>
    <row r="38" spans="1:2" x14ac:dyDescent="0.25">
      <c r="A38" t="s">
        <v>634</v>
      </c>
      <c r="B38">
        <v>0</v>
      </c>
    </row>
    <row r="39" spans="1:2" x14ac:dyDescent="0.25">
      <c r="A39" t="s">
        <v>635</v>
      </c>
      <c r="B39">
        <v>2</v>
      </c>
    </row>
    <row r="40" spans="1:2" x14ac:dyDescent="0.25">
      <c r="A40" t="s">
        <v>636</v>
      </c>
      <c r="B40">
        <v>7</v>
      </c>
    </row>
    <row r="41" spans="1:2" x14ac:dyDescent="0.25">
      <c r="A41" t="s">
        <v>637</v>
      </c>
      <c r="B41">
        <v>1</v>
      </c>
    </row>
    <row r="42" spans="1:2" x14ac:dyDescent="0.25">
      <c r="A42" t="s">
        <v>638</v>
      </c>
      <c r="B42">
        <v>-6</v>
      </c>
    </row>
    <row r="43" spans="1:2" x14ac:dyDescent="0.25">
      <c r="A43" t="s">
        <v>639</v>
      </c>
      <c r="B43">
        <v>-5</v>
      </c>
    </row>
    <row r="44" spans="1:2" x14ac:dyDescent="0.25">
      <c r="A44" t="s">
        <v>640</v>
      </c>
      <c r="B44">
        <v>-7</v>
      </c>
    </row>
    <row r="45" spans="1:2" x14ac:dyDescent="0.25">
      <c r="A45" t="s">
        <v>641</v>
      </c>
      <c r="B45">
        <v>-8</v>
      </c>
    </row>
    <row r="46" spans="1:2" x14ac:dyDescent="0.25">
      <c r="A46" t="s">
        <v>642</v>
      </c>
      <c r="B46">
        <v>-3.5</v>
      </c>
    </row>
    <row r="47" spans="1:2" x14ac:dyDescent="0.25">
      <c r="A47" t="s">
        <v>643</v>
      </c>
      <c r="B47">
        <v>-1</v>
      </c>
    </row>
    <row r="48" spans="1:2" x14ac:dyDescent="0.25">
      <c r="A48" t="s">
        <v>644</v>
      </c>
      <c r="B48">
        <v>-5</v>
      </c>
    </row>
    <row r="49" spans="1:2" x14ac:dyDescent="0.25">
      <c r="A49" t="s">
        <v>645</v>
      </c>
      <c r="B49">
        <v>1</v>
      </c>
    </row>
    <row r="50" spans="1:2" x14ac:dyDescent="0.25">
      <c r="A50" t="s">
        <v>646</v>
      </c>
      <c r="B50">
        <v>1</v>
      </c>
    </row>
    <row r="51" spans="1:2" x14ac:dyDescent="0.25">
      <c r="A51" t="s">
        <v>647</v>
      </c>
      <c r="B51">
        <v>-4</v>
      </c>
    </row>
    <row r="52" spans="1:2" x14ac:dyDescent="0.25">
      <c r="A52" t="s">
        <v>648</v>
      </c>
      <c r="B52">
        <v>8</v>
      </c>
    </row>
    <row r="53" spans="1:2" x14ac:dyDescent="0.25">
      <c r="A53" t="s">
        <v>649</v>
      </c>
      <c r="B53">
        <v>-10</v>
      </c>
    </row>
    <row r="54" spans="1:2" x14ac:dyDescent="0.25">
      <c r="A54" t="s">
        <v>650</v>
      </c>
      <c r="B54">
        <v>-5</v>
      </c>
    </row>
    <row r="55" spans="1:2" x14ac:dyDescent="0.25">
      <c r="A55" t="s">
        <v>651</v>
      </c>
      <c r="B55">
        <v>1</v>
      </c>
    </row>
    <row r="56" spans="1:2" x14ac:dyDescent="0.25">
      <c r="A56" t="s">
        <v>652</v>
      </c>
      <c r="B56">
        <v>-10</v>
      </c>
    </row>
    <row r="57" spans="1:2" x14ac:dyDescent="0.25">
      <c r="A57" t="s">
        <v>653</v>
      </c>
      <c r="B57">
        <v>-6</v>
      </c>
    </row>
    <row r="58" spans="1:2" x14ac:dyDescent="0.25">
      <c r="A58" t="s">
        <v>654</v>
      </c>
      <c r="B58">
        <v>1</v>
      </c>
    </row>
    <row r="59" spans="1:2" x14ac:dyDescent="0.25">
      <c r="A59" t="s">
        <v>655</v>
      </c>
      <c r="B59">
        <v>-5</v>
      </c>
    </row>
    <row r="60" spans="1:2" x14ac:dyDescent="0.25">
      <c r="A60" t="s">
        <v>656</v>
      </c>
      <c r="B60">
        <v>2</v>
      </c>
    </row>
    <row r="61" spans="1:2" x14ac:dyDescent="0.25">
      <c r="A61" t="s">
        <v>657</v>
      </c>
      <c r="B61">
        <v>1</v>
      </c>
    </row>
    <row r="62" spans="1:2" x14ac:dyDescent="0.25">
      <c r="A62" t="s">
        <v>658</v>
      </c>
      <c r="B62">
        <v>1</v>
      </c>
    </row>
    <row r="63" spans="1:2" x14ac:dyDescent="0.25">
      <c r="A63" t="s">
        <v>659</v>
      </c>
      <c r="B63">
        <v>3</v>
      </c>
    </row>
    <row r="64" spans="1:2" x14ac:dyDescent="0.25">
      <c r="A64" t="s">
        <v>660</v>
      </c>
      <c r="B64">
        <v>-4</v>
      </c>
    </row>
    <row r="65" spans="1:2" x14ac:dyDescent="0.25">
      <c r="A65" t="s">
        <v>661</v>
      </c>
      <c r="B65">
        <v>-4</v>
      </c>
    </row>
    <row r="66" spans="1:2" x14ac:dyDescent="0.25">
      <c r="A66" t="s">
        <v>662</v>
      </c>
      <c r="B66">
        <v>-5</v>
      </c>
    </row>
    <row r="67" spans="1:2" x14ac:dyDescent="0.25">
      <c r="A67" t="s">
        <v>663</v>
      </c>
      <c r="B67">
        <v>2</v>
      </c>
    </row>
    <row r="68" spans="1:2" x14ac:dyDescent="0.25">
      <c r="A68" t="s">
        <v>664</v>
      </c>
      <c r="B68">
        <v>-6</v>
      </c>
    </row>
    <row r="69" spans="1:2" x14ac:dyDescent="0.25">
      <c r="A69" t="s">
        <v>665</v>
      </c>
      <c r="B69">
        <v>1</v>
      </c>
    </row>
    <row r="70" spans="1:2" x14ac:dyDescent="0.25">
      <c r="A70" t="s">
        <v>666</v>
      </c>
      <c r="B70">
        <v>3</v>
      </c>
    </row>
    <row r="71" spans="1:2" x14ac:dyDescent="0.25">
      <c r="A71" t="s">
        <v>667</v>
      </c>
      <c r="B71">
        <v>2</v>
      </c>
    </row>
    <row r="72" spans="1:2" x14ac:dyDescent="0.25">
      <c r="A72" t="s">
        <v>668</v>
      </c>
      <c r="B72">
        <v>3</v>
      </c>
    </row>
    <row r="73" spans="1:2" x14ac:dyDescent="0.25">
      <c r="A73" t="s">
        <v>669</v>
      </c>
      <c r="B73">
        <v>0</v>
      </c>
    </row>
    <row r="74" spans="1:2" x14ac:dyDescent="0.25">
      <c r="A74" t="s">
        <v>670</v>
      </c>
      <c r="B74">
        <v>-4</v>
      </c>
    </row>
    <row r="75" spans="1:2" x14ac:dyDescent="0.25">
      <c r="A75" t="s">
        <v>671</v>
      </c>
      <c r="B75">
        <v>12</v>
      </c>
    </row>
    <row r="76" spans="1:2" x14ac:dyDescent="0.25">
      <c r="A76" t="s">
        <v>672</v>
      </c>
      <c r="B76">
        <v>2</v>
      </c>
    </row>
    <row r="77" spans="1:2" x14ac:dyDescent="0.25">
      <c r="A77" t="s">
        <v>673</v>
      </c>
      <c r="B77">
        <v>1</v>
      </c>
    </row>
    <row r="78" spans="1:2" x14ac:dyDescent="0.25">
      <c r="A78" t="s">
        <v>674</v>
      </c>
      <c r="B78">
        <v>-3</v>
      </c>
    </row>
    <row r="79" spans="1:2" x14ac:dyDescent="0.25">
      <c r="A79" t="s">
        <v>675</v>
      </c>
      <c r="B79">
        <v>-3</v>
      </c>
    </row>
    <row r="80" spans="1:2" x14ac:dyDescent="0.25">
      <c r="A80" t="s">
        <v>676</v>
      </c>
      <c r="B80">
        <v>-10</v>
      </c>
    </row>
    <row r="81" spans="1:2" x14ac:dyDescent="0.25">
      <c r="A81" t="s">
        <v>677</v>
      </c>
      <c r="B81">
        <v>1</v>
      </c>
    </row>
    <row r="82" spans="1:2" x14ac:dyDescent="0.25">
      <c r="A82" t="s">
        <v>678</v>
      </c>
      <c r="B82">
        <v>0</v>
      </c>
    </row>
    <row r="83" spans="1:2" x14ac:dyDescent="0.25">
      <c r="A83" t="s">
        <v>679</v>
      </c>
      <c r="B83">
        <v>4</v>
      </c>
    </row>
    <row r="84" spans="1:2" x14ac:dyDescent="0.25">
      <c r="A84" t="s">
        <v>680</v>
      </c>
      <c r="B84">
        <v>1</v>
      </c>
    </row>
    <row r="85" spans="1:2" x14ac:dyDescent="0.25">
      <c r="A85" t="s">
        <v>681</v>
      </c>
      <c r="B85">
        <v>0</v>
      </c>
    </row>
    <row r="86" spans="1:2" x14ac:dyDescent="0.25">
      <c r="A86" t="s">
        <v>682</v>
      </c>
      <c r="B86">
        <v>1</v>
      </c>
    </row>
    <row r="87" spans="1:2" x14ac:dyDescent="0.25">
      <c r="A87" t="s">
        <v>683</v>
      </c>
      <c r="B87">
        <v>2</v>
      </c>
    </row>
    <row r="88" spans="1:2" x14ac:dyDescent="0.25">
      <c r="A88" t="s">
        <v>684</v>
      </c>
      <c r="B88">
        <v>-3</v>
      </c>
    </row>
    <row r="89" spans="1:2" x14ac:dyDescent="0.25">
      <c r="A89" t="s">
        <v>685</v>
      </c>
      <c r="B89">
        <v>-4</v>
      </c>
    </row>
    <row r="90" spans="1:2" x14ac:dyDescent="0.25">
      <c r="A90" t="s">
        <v>686</v>
      </c>
      <c r="B90">
        <v>-4</v>
      </c>
    </row>
    <row r="91" spans="1:2" x14ac:dyDescent="0.25">
      <c r="A91" t="s">
        <v>687</v>
      </c>
      <c r="B91">
        <v>10</v>
      </c>
    </row>
    <row r="92" spans="1:2" x14ac:dyDescent="0.25">
      <c r="A92" t="s">
        <v>688</v>
      </c>
      <c r="B92">
        <v>-6</v>
      </c>
    </row>
    <row r="93" spans="1:2" x14ac:dyDescent="0.25">
      <c r="A93" t="s">
        <v>689</v>
      </c>
      <c r="B93">
        <v>0</v>
      </c>
    </row>
    <row r="94" spans="1:2" x14ac:dyDescent="0.25">
      <c r="A94" t="s">
        <v>690</v>
      </c>
      <c r="B94">
        <v>0</v>
      </c>
    </row>
    <row r="95" spans="1:2" x14ac:dyDescent="0.25">
      <c r="A95" t="s">
        <v>691</v>
      </c>
      <c r="B95">
        <v>-3</v>
      </c>
    </row>
    <row r="96" spans="1:2" x14ac:dyDescent="0.25">
      <c r="A96" t="s">
        <v>692</v>
      </c>
      <c r="B96">
        <v>-5</v>
      </c>
    </row>
    <row r="97" spans="1:2" x14ac:dyDescent="0.25">
      <c r="A97" t="s">
        <v>693</v>
      </c>
      <c r="B97">
        <v>-6</v>
      </c>
    </row>
    <row r="98" spans="1:2" x14ac:dyDescent="0.25">
      <c r="A98" t="s">
        <v>694</v>
      </c>
      <c r="B98">
        <v>8</v>
      </c>
    </row>
    <row r="99" spans="1:2" x14ac:dyDescent="0.25">
      <c r="A99" t="s">
        <v>695</v>
      </c>
      <c r="B99">
        <v>1</v>
      </c>
    </row>
    <row r="100" spans="1:2" x14ac:dyDescent="0.25">
      <c r="A100" t="s">
        <v>696</v>
      </c>
      <c r="B100">
        <v>0</v>
      </c>
    </row>
    <row r="101" spans="1:2" x14ac:dyDescent="0.25">
      <c r="A101" t="s">
        <v>697</v>
      </c>
      <c r="B101">
        <v>5.5</v>
      </c>
    </row>
    <row r="102" spans="1:2" x14ac:dyDescent="0.25">
      <c r="A102" t="s">
        <v>698</v>
      </c>
      <c r="B102">
        <v>8</v>
      </c>
    </row>
    <row r="103" spans="1:2" x14ac:dyDescent="0.25">
      <c r="A103" t="s">
        <v>699</v>
      </c>
      <c r="B103">
        <v>9</v>
      </c>
    </row>
    <row r="104" spans="1:2" x14ac:dyDescent="0.25">
      <c r="A104" t="s">
        <v>700</v>
      </c>
      <c r="B104">
        <v>7</v>
      </c>
    </row>
    <row r="105" spans="1:2" x14ac:dyDescent="0.25">
      <c r="A105" t="s">
        <v>701</v>
      </c>
      <c r="B105">
        <v>3.5</v>
      </c>
    </row>
    <row r="106" spans="1:2" x14ac:dyDescent="0.25">
      <c r="A106" t="s">
        <v>702</v>
      </c>
      <c r="B106">
        <v>3</v>
      </c>
    </row>
    <row r="107" spans="1:2" x14ac:dyDescent="0.25">
      <c r="A107" t="s">
        <v>703</v>
      </c>
      <c r="B107">
        <v>0</v>
      </c>
    </row>
    <row r="108" spans="1:2" x14ac:dyDescent="0.25">
      <c r="A108" t="s">
        <v>704</v>
      </c>
      <c r="B108">
        <v>2</v>
      </c>
    </row>
    <row r="109" spans="1:2" x14ac:dyDescent="0.25">
      <c r="A109" t="s">
        <v>705</v>
      </c>
      <c r="B109">
        <v>1</v>
      </c>
    </row>
    <row r="110" spans="1:2" x14ac:dyDescent="0.25">
      <c r="A110" t="s">
        <v>706</v>
      </c>
      <c r="B110">
        <v>-5</v>
      </c>
    </row>
    <row r="111" spans="1:2" x14ac:dyDescent="0.25">
      <c r="A111" t="s">
        <v>707</v>
      </c>
      <c r="B111">
        <v>9</v>
      </c>
    </row>
    <row r="112" spans="1:2" x14ac:dyDescent="0.25">
      <c r="A112" t="s">
        <v>708</v>
      </c>
      <c r="B112">
        <v>2</v>
      </c>
    </row>
    <row r="113" spans="1:2" x14ac:dyDescent="0.25">
      <c r="A113" t="s">
        <v>709</v>
      </c>
      <c r="B113">
        <v>6</v>
      </c>
    </row>
    <row r="114" spans="1:2" x14ac:dyDescent="0.25">
      <c r="A114" t="s">
        <v>710</v>
      </c>
      <c r="B114">
        <v>3</v>
      </c>
    </row>
    <row r="115" spans="1:2" x14ac:dyDescent="0.25">
      <c r="A115" t="s">
        <v>711</v>
      </c>
      <c r="B115">
        <v>12</v>
      </c>
    </row>
    <row r="116" spans="1:2" x14ac:dyDescent="0.25">
      <c r="A116" t="s">
        <v>712</v>
      </c>
      <c r="B116">
        <v>9</v>
      </c>
    </row>
    <row r="117" spans="1:2" x14ac:dyDescent="0.25">
      <c r="A117" t="s">
        <v>713</v>
      </c>
      <c r="B117">
        <v>9</v>
      </c>
    </row>
    <row r="118" spans="1:2" x14ac:dyDescent="0.25">
      <c r="A118" t="s">
        <v>714</v>
      </c>
      <c r="B118">
        <v>3</v>
      </c>
    </row>
    <row r="119" spans="1:2" x14ac:dyDescent="0.25">
      <c r="A119" t="s">
        <v>715</v>
      </c>
      <c r="B119">
        <v>5</v>
      </c>
    </row>
    <row r="120" spans="1:2" x14ac:dyDescent="0.25">
      <c r="A120" t="s">
        <v>716</v>
      </c>
      <c r="B120">
        <v>7</v>
      </c>
    </row>
    <row r="121" spans="1:2" x14ac:dyDescent="0.25">
      <c r="A121" t="s">
        <v>717</v>
      </c>
      <c r="B121">
        <v>2</v>
      </c>
    </row>
    <row r="122" spans="1:2" x14ac:dyDescent="0.25">
      <c r="A122" t="s">
        <v>718</v>
      </c>
      <c r="B122">
        <v>2</v>
      </c>
    </row>
    <row r="123" spans="1:2" x14ac:dyDescent="0.25">
      <c r="A123" t="s">
        <v>719</v>
      </c>
      <c r="B123">
        <v>2</v>
      </c>
    </row>
    <row r="124" spans="1:2" x14ac:dyDescent="0.25">
      <c r="A124" t="s">
        <v>720</v>
      </c>
      <c r="B124">
        <v>0</v>
      </c>
    </row>
    <row r="125" spans="1:2" x14ac:dyDescent="0.25">
      <c r="A125" t="s">
        <v>721</v>
      </c>
      <c r="B125">
        <v>2</v>
      </c>
    </row>
    <row r="126" spans="1:2" x14ac:dyDescent="0.25">
      <c r="A126" t="s">
        <v>722</v>
      </c>
      <c r="B126">
        <v>1</v>
      </c>
    </row>
    <row r="127" spans="1:2" x14ac:dyDescent="0.25">
      <c r="A127" t="s">
        <v>723</v>
      </c>
      <c r="B127">
        <v>2</v>
      </c>
    </row>
    <row r="128" spans="1:2" x14ac:dyDescent="0.25">
      <c r="A128" t="s">
        <v>724</v>
      </c>
      <c r="B128">
        <v>1</v>
      </c>
    </row>
    <row r="129" spans="1:2" x14ac:dyDescent="0.25">
      <c r="A129" t="s">
        <v>725</v>
      </c>
      <c r="B129">
        <v>1</v>
      </c>
    </row>
    <row r="130" spans="1:2" x14ac:dyDescent="0.25">
      <c r="A130" t="s">
        <v>726</v>
      </c>
      <c r="B130">
        <v>3</v>
      </c>
    </row>
    <row r="131" spans="1:2" x14ac:dyDescent="0.25">
      <c r="A131" t="s">
        <v>727</v>
      </c>
      <c r="B131">
        <v>2</v>
      </c>
    </row>
    <row r="132" spans="1:2" x14ac:dyDescent="0.25">
      <c r="A132" t="s">
        <v>728</v>
      </c>
      <c r="B132">
        <v>8</v>
      </c>
    </row>
    <row r="133" spans="1:2" x14ac:dyDescent="0.25">
      <c r="A133" t="s">
        <v>729</v>
      </c>
      <c r="B133">
        <v>5</v>
      </c>
    </row>
    <row r="134" spans="1:2" x14ac:dyDescent="0.25">
      <c r="A134" t="s">
        <v>730</v>
      </c>
      <c r="B134">
        <v>0</v>
      </c>
    </row>
    <row r="135" spans="1:2" x14ac:dyDescent="0.25">
      <c r="A135" t="s">
        <v>731</v>
      </c>
      <c r="B135">
        <v>1</v>
      </c>
    </row>
    <row r="136" spans="1:2" x14ac:dyDescent="0.25">
      <c r="A136" t="s">
        <v>732</v>
      </c>
      <c r="B136">
        <v>12</v>
      </c>
    </row>
    <row r="137" spans="1:2" x14ac:dyDescent="0.25">
      <c r="A137" t="s">
        <v>733</v>
      </c>
      <c r="B137">
        <v>0</v>
      </c>
    </row>
    <row r="138" spans="1:2" x14ac:dyDescent="0.25">
      <c r="A138" t="s">
        <v>734</v>
      </c>
      <c r="B138">
        <v>4</v>
      </c>
    </row>
    <row r="139" spans="1:2" x14ac:dyDescent="0.25">
      <c r="A139" t="s">
        <v>735</v>
      </c>
      <c r="B139">
        <v>3</v>
      </c>
    </row>
    <row r="140" spans="1:2" x14ac:dyDescent="0.25">
      <c r="A140" t="s">
        <v>736</v>
      </c>
      <c r="B140">
        <v>-6</v>
      </c>
    </row>
    <row r="141" spans="1:2" x14ac:dyDescent="0.25">
      <c r="A141" t="s">
        <v>737</v>
      </c>
      <c r="B141">
        <v>-5</v>
      </c>
    </row>
    <row r="142" spans="1:2" x14ac:dyDescent="0.25">
      <c r="A142" t="s">
        <v>738</v>
      </c>
      <c r="B142">
        <v>-7</v>
      </c>
    </row>
    <row r="143" spans="1:2" x14ac:dyDescent="0.25">
      <c r="A143" t="s">
        <v>739</v>
      </c>
      <c r="B143">
        <v>2</v>
      </c>
    </row>
    <row r="144" spans="1:2" x14ac:dyDescent="0.25">
      <c r="A144" t="s">
        <v>740</v>
      </c>
      <c r="B144">
        <v>1</v>
      </c>
    </row>
    <row r="145" spans="1:2" x14ac:dyDescent="0.25">
      <c r="A145" t="s">
        <v>741</v>
      </c>
      <c r="B145">
        <v>8</v>
      </c>
    </row>
    <row r="146" spans="1:2" x14ac:dyDescent="0.25">
      <c r="A146" t="s">
        <v>742</v>
      </c>
      <c r="B146">
        <v>0</v>
      </c>
    </row>
    <row r="147" spans="1:2" x14ac:dyDescent="0.25">
      <c r="A147" t="s">
        <v>743</v>
      </c>
      <c r="B147">
        <v>2</v>
      </c>
    </row>
    <row r="148" spans="1:2" x14ac:dyDescent="0.25">
      <c r="A148" t="s">
        <v>744</v>
      </c>
      <c r="B148">
        <v>6.5</v>
      </c>
    </row>
    <row r="149" spans="1:2" x14ac:dyDescent="0.25">
      <c r="A149" t="s">
        <v>745</v>
      </c>
      <c r="B149">
        <v>1</v>
      </c>
    </row>
    <row r="150" spans="1:2" x14ac:dyDescent="0.25">
      <c r="A150" t="s">
        <v>746</v>
      </c>
      <c r="B150">
        <v>12</v>
      </c>
    </row>
    <row r="151" spans="1:2" x14ac:dyDescent="0.25">
      <c r="A151" t="s">
        <v>747</v>
      </c>
      <c r="B151">
        <v>5.5</v>
      </c>
    </row>
    <row r="152" spans="1:2" x14ac:dyDescent="0.25">
      <c r="A152" t="s">
        <v>748</v>
      </c>
      <c r="B152">
        <v>1</v>
      </c>
    </row>
    <row r="153" spans="1:2" x14ac:dyDescent="0.25">
      <c r="A153" t="s">
        <v>749</v>
      </c>
      <c r="B153">
        <v>-4</v>
      </c>
    </row>
    <row r="154" spans="1:2" x14ac:dyDescent="0.25">
      <c r="A154" t="s">
        <v>750</v>
      </c>
      <c r="B154">
        <v>11</v>
      </c>
    </row>
    <row r="155" spans="1:2" x14ac:dyDescent="0.25">
      <c r="A155" t="s">
        <v>751</v>
      </c>
      <c r="B155">
        <v>12</v>
      </c>
    </row>
    <row r="156" spans="1:2" x14ac:dyDescent="0.25">
      <c r="A156" t="s">
        <v>752</v>
      </c>
      <c r="B156">
        <v>-6</v>
      </c>
    </row>
    <row r="157" spans="1:2" x14ac:dyDescent="0.25">
      <c r="A157" t="s">
        <v>753</v>
      </c>
      <c r="B157">
        <v>1</v>
      </c>
    </row>
    <row r="158" spans="1:2" x14ac:dyDescent="0.25">
      <c r="A158" t="s">
        <v>754</v>
      </c>
      <c r="B158">
        <v>1</v>
      </c>
    </row>
    <row r="159" spans="1:2" x14ac:dyDescent="0.25">
      <c r="A159" t="s">
        <v>755</v>
      </c>
      <c r="B159">
        <v>11.5</v>
      </c>
    </row>
    <row r="160" spans="1:2" x14ac:dyDescent="0.25">
      <c r="A160" t="s">
        <v>756</v>
      </c>
      <c r="B160">
        <v>1</v>
      </c>
    </row>
    <row r="161" spans="1:2" x14ac:dyDescent="0.25">
      <c r="A161" t="s">
        <v>757</v>
      </c>
      <c r="B161">
        <v>4</v>
      </c>
    </row>
    <row r="162" spans="1:2" x14ac:dyDescent="0.25">
      <c r="A162" t="s">
        <v>758</v>
      </c>
      <c r="B162">
        <v>5</v>
      </c>
    </row>
    <row r="163" spans="1:2" x14ac:dyDescent="0.25">
      <c r="A163" t="s">
        <v>759</v>
      </c>
      <c r="B163">
        <v>9</v>
      </c>
    </row>
    <row r="164" spans="1:2" x14ac:dyDescent="0.25">
      <c r="A164" t="s">
        <v>760</v>
      </c>
      <c r="B164">
        <v>-5</v>
      </c>
    </row>
    <row r="165" spans="1:2" x14ac:dyDescent="0.25">
      <c r="A165" t="s">
        <v>761</v>
      </c>
      <c r="B165">
        <v>10</v>
      </c>
    </row>
    <row r="166" spans="1:2" x14ac:dyDescent="0.25">
      <c r="A166" t="s">
        <v>762</v>
      </c>
      <c r="B166">
        <v>-4</v>
      </c>
    </row>
    <row r="167" spans="1:2" x14ac:dyDescent="0.25">
      <c r="A167" t="s">
        <v>763</v>
      </c>
      <c r="B167">
        <v>-5</v>
      </c>
    </row>
    <row r="168" spans="1:2" x14ac:dyDescent="0.25">
      <c r="A168" t="s">
        <v>764</v>
      </c>
      <c r="B168">
        <v>8</v>
      </c>
    </row>
    <row r="169" spans="1:2" x14ac:dyDescent="0.25">
      <c r="A169" t="s">
        <v>765</v>
      </c>
      <c r="B169">
        <v>1</v>
      </c>
    </row>
    <row r="170" spans="1:2" x14ac:dyDescent="0.25">
      <c r="A170" t="s">
        <v>766</v>
      </c>
      <c r="B170">
        <v>1</v>
      </c>
    </row>
    <row r="171" spans="1:2" x14ac:dyDescent="0.25">
      <c r="A171" t="s">
        <v>767</v>
      </c>
      <c r="B171">
        <v>-4</v>
      </c>
    </row>
    <row r="172" spans="1:2" x14ac:dyDescent="0.25">
      <c r="A172" t="s">
        <v>768</v>
      </c>
      <c r="B172">
        <v>3</v>
      </c>
    </row>
    <row r="173" spans="1:2" x14ac:dyDescent="0.25">
      <c r="A173" t="s">
        <v>769</v>
      </c>
      <c r="B173">
        <v>4</v>
      </c>
    </row>
    <row r="174" spans="1:2" x14ac:dyDescent="0.25">
      <c r="A174" t="s">
        <v>770</v>
      </c>
      <c r="B174">
        <v>2</v>
      </c>
    </row>
    <row r="175" spans="1:2" x14ac:dyDescent="0.25">
      <c r="A175" t="s">
        <v>771</v>
      </c>
      <c r="B175">
        <v>2</v>
      </c>
    </row>
    <row r="176" spans="1:2" x14ac:dyDescent="0.25">
      <c r="A176" t="s">
        <v>772</v>
      </c>
      <c r="B176">
        <v>4</v>
      </c>
    </row>
    <row r="177" spans="1:2" x14ac:dyDescent="0.25">
      <c r="A177" t="s">
        <v>773</v>
      </c>
      <c r="B177">
        <v>7</v>
      </c>
    </row>
    <row r="178" spans="1:2" x14ac:dyDescent="0.25">
      <c r="A178" t="s">
        <v>774</v>
      </c>
      <c r="B178">
        <v>11</v>
      </c>
    </row>
    <row r="179" spans="1:2" x14ac:dyDescent="0.25">
      <c r="A179" t="s">
        <v>775</v>
      </c>
      <c r="B179">
        <v>2</v>
      </c>
    </row>
    <row r="180" spans="1:2" x14ac:dyDescent="0.25">
      <c r="A180" t="s">
        <v>776</v>
      </c>
      <c r="B180">
        <v>-4</v>
      </c>
    </row>
    <row r="181" spans="1:2" x14ac:dyDescent="0.25">
      <c r="A181" t="s">
        <v>777</v>
      </c>
      <c r="B181">
        <v>-11</v>
      </c>
    </row>
    <row r="182" spans="1:2" x14ac:dyDescent="0.25">
      <c r="A182" t="s">
        <v>778</v>
      </c>
      <c r="B182">
        <v>1</v>
      </c>
    </row>
    <row r="183" spans="1:2" x14ac:dyDescent="0.25">
      <c r="A183" t="s">
        <v>779</v>
      </c>
      <c r="B183">
        <v>0</v>
      </c>
    </row>
    <row r="184" spans="1:2" x14ac:dyDescent="0.25">
      <c r="A184" t="s">
        <v>780</v>
      </c>
      <c r="B184">
        <v>3</v>
      </c>
    </row>
    <row r="185" spans="1:2" x14ac:dyDescent="0.25">
      <c r="A185" t="s">
        <v>781</v>
      </c>
      <c r="B185">
        <v>0</v>
      </c>
    </row>
    <row r="186" spans="1:2" x14ac:dyDescent="0.25">
      <c r="A186" t="s">
        <v>782</v>
      </c>
      <c r="B186">
        <v>4</v>
      </c>
    </row>
    <row r="187" spans="1:2" x14ac:dyDescent="0.25">
      <c r="A187" t="s">
        <v>783</v>
      </c>
      <c r="B187">
        <v>0</v>
      </c>
    </row>
    <row r="188" spans="1:2" x14ac:dyDescent="0.25">
      <c r="A188" t="s">
        <v>784</v>
      </c>
      <c r="B188">
        <v>8</v>
      </c>
    </row>
    <row r="189" spans="1:2" x14ac:dyDescent="0.25">
      <c r="A189" t="s">
        <v>785</v>
      </c>
      <c r="B189">
        <v>1</v>
      </c>
    </row>
    <row r="190" spans="1:2" x14ac:dyDescent="0.25">
      <c r="A190" t="s">
        <v>786</v>
      </c>
      <c r="B190">
        <v>1</v>
      </c>
    </row>
    <row r="191" spans="1:2" x14ac:dyDescent="0.25">
      <c r="A191" t="s">
        <v>787</v>
      </c>
      <c r="B191">
        <v>11</v>
      </c>
    </row>
    <row r="192" spans="1:2" x14ac:dyDescent="0.25">
      <c r="A192" t="s">
        <v>788</v>
      </c>
      <c r="B192">
        <v>3</v>
      </c>
    </row>
    <row r="193" spans="1:2" x14ac:dyDescent="0.25">
      <c r="A193" t="s">
        <v>789</v>
      </c>
      <c r="B193">
        <v>2</v>
      </c>
    </row>
    <row r="194" spans="1:2" x14ac:dyDescent="0.25">
      <c r="A194" t="s">
        <v>790</v>
      </c>
      <c r="B194">
        <v>1</v>
      </c>
    </row>
    <row r="195" spans="1:2" x14ac:dyDescent="0.25">
      <c r="A195" t="s">
        <v>791</v>
      </c>
      <c r="B195">
        <v>5.5</v>
      </c>
    </row>
    <row r="196" spans="1:2" x14ac:dyDescent="0.25">
      <c r="A196" t="s">
        <v>792</v>
      </c>
      <c r="B196">
        <v>-4</v>
      </c>
    </row>
    <row r="197" spans="1:2" x14ac:dyDescent="0.25">
      <c r="A197" t="s">
        <v>793</v>
      </c>
      <c r="B197">
        <v>-4</v>
      </c>
    </row>
    <row r="198" spans="1:2" x14ac:dyDescent="0.25">
      <c r="A198" t="s">
        <v>794</v>
      </c>
      <c r="B198">
        <v>-3</v>
      </c>
    </row>
    <row r="199" spans="1:2" x14ac:dyDescent="0.25">
      <c r="A199" t="s">
        <v>795</v>
      </c>
      <c r="B199">
        <v>-4</v>
      </c>
    </row>
    <row r="200" spans="1:2" x14ac:dyDescent="0.25">
      <c r="A200" t="s">
        <v>796</v>
      </c>
      <c r="B200">
        <v>-4</v>
      </c>
    </row>
    <row r="201" spans="1:2" x14ac:dyDescent="0.25">
      <c r="A201" t="s">
        <v>797</v>
      </c>
      <c r="B201">
        <v>2</v>
      </c>
    </row>
    <row r="202" spans="1:2" x14ac:dyDescent="0.25">
      <c r="A202" t="s">
        <v>798</v>
      </c>
      <c r="B202">
        <v>-3</v>
      </c>
    </row>
    <row r="203" spans="1:2" x14ac:dyDescent="0.25">
      <c r="A203" t="s">
        <v>799</v>
      </c>
      <c r="B203">
        <v>2</v>
      </c>
    </row>
    <row r="204" spans="1:2" x14ac:dyDescent="0.25">
      <c r="A204" t="s">
        <v>800</v>
      </c>
      <c r="B204">
        <v>1</v>
      </c>
    </row>
    <row r="205" spans="1:2" x14ac:dyDescent="0.25">
      <c r="A205" t="s">
        <v>801</v>
      </c>
      <c r="B205">
        <v>1</v>
      </c>
    </row>
    <row r="206" spans="1:2" x14ac:dyDescent="0.25">
      <c r="A206" t="s">
        <v>802</v>
      </c>
      <c r="B206">
        <v>2</v>
      </c>
    </row>
    <row r="207" spans="1:2" x14ac:dyDescent="0.25">
      <c r="A207" t="s">
        <v>803</v>
      </c>
      <c r="B207">
        <v>8</v>
      </c>
    </row>
    <row r="208" spans="1:2" x14ac:dyDescent="0.25">
      <c r="A208" t="s">
        <v>804</v>
      </c>
      <c r="B208">
        <v>6</v>
      </c>
    </row>
    <row r="209" spans="1:2" x14ac:dyDescent="0.25">
      <c r="A209" t="s">
        <v>805</v>
      </c>
      <c r="B209">
        <v>3</v>
      </c>
    </row>
    <row r="210" spans="1:2" x14ac:dyDescent="0.25">
      <c r="A210" t="s">
        <v>806</v>
      </c>
      <c r="B210">
        <v>7</v>
      </c>
    </row>
    <row r="211" spans="1:2" x14ac:dyDescent="0.25">
      <c r="A211" t="s">
        <v>807</v>
      </c>
      <c r="B211">
        <v>0</v>
      </c>
    </row>
    <row r="212" spans="1:2" x14ac:dyDescent="0.25">
      <c r="A212" t="s">
        <v>808</v>
      </c>
      <c r="B212">
        <v>13</v>
      </c>
    </row>
    <row r="213" spans="1:2" x14ac:dyDescent="0.25">
      <c r="A213" t="s">
        <v>809</v>
      </c>
      <c r="B213">
        <v>-4</v>
      </c>
    </row>
    <row r="214" spans="1:2" x14ac:dyDescent="0.25">
      <c r="A214" t="s">
        <v>810</v>
      </c>
      <c r="B214">
        <v>1</v>
      </c>
    </row>
    <row r="215" spans="1:2" x14ac:dyDescent="0.25">
      <c r="A215" t="s">
        <v>811</v>
      </c>
      <c r="B215">
        <v>2</v>
      </c>
    </row>
    <row r="216" spans="1:2" x14ac:dyDescent="0.25">
      <c r="A216" t="s">
        <v>812</v>
      </c>
      <c r="B216">
        <v>5</v>
      </c>
    </row>
    <row r="217" spans="1:2" x14ac:dyDescent="0.25">
      <c r="A217" t="s">
        <v>813</v>
      </c>
      <c r="B217">
        <v>-5</v>
      </c>
    </row>
    <row r="218" spans="1:2" x14ac:dyDescent="0.25">
      <c r="A218" t="s">
        <v>814</v>
      </c>
      <c r="B218">
        <v>12</v>
      </c>
    </row>
    <row r="219" spans="1:2" x14ac:dyDescent="0.25">
      <c r="A219" t="s">
        <v>815</v>
      </c>
      <c r="B219">
        <v>3</v>
      </c>
    </row>
    <row r="220" spans="1:2" x14ac:dyDescent="0.25">
      <c r="A220" t="s">
        <v>816</v>
      </c>
      <c r="B220">
        <v>2</v>
      </c>
    </row>
    <row r="221" spans="1:2" x14ac:dyDescent="0.25">
      <c r="A221" t="s">
        <v>817</v>
      </c>
      <c r="B221">
        <v>4</v>
      </c>
    </row>
    <row r="222" spans="1:2" x14ac:dyDescent="0.25">
      <c r="A222" t="s">
        <v>818</v>
      </c>
      <c r="B222">
        <v>0</v>
      </c>
    </row>
    <row r="223" spans="1:2" x14ac:dyDescent="0.25">
      <c r="A223" t="s">
        <v>819</v>
      </c>
      <c r="B223">
        <v>-3</v>
      </c>
    </row>
    <row r="224" spans="1:2" x14ac:dyDescent="0.25">
      <c r="A224" t="s">
        <v>820</v>
      </c>
      <c r="B224">
        <v>-6</v>
      </c>
    </row>
    <row r="225" spans="1:2" x14ac:dyDescent="0.25">
      <c r="A225" t="s">
        <v>821</v>
      </c>
      <c r="B225">
        <v>-5</v>
      </c>
    </row>
    <row r="226" spans="1:2" x14ac:dyDescent="0.25">
      <c r="A226" t="s">
        <v>822</v>
      </c>
      <c r="B226">
        <v>-7</v>
      </c>
    </row>
    <row r="227" spans="1:2" x14ac:dyDescent="0.25">
      <c r="A227" t="s">
        <v>823</v>
      </c>
      <c r="B227">
        <v>-8</v>
      </c>
    </row>
    <row r="228" spans="1:2" x14ac:dyDescent="0.25">
      <c r="A228" t="s">
        <v>824</v>
      </c>
      <c r="B228">
        <v>-9</v>
      </c>
    </row>
    <row r="229" spans="1:2" x14ac:dyDescent="0.25">
      <c r="A229" t="s">
        <v>825</v>
      </c>
      <c r="B229">
        <v>-10</v>
      </c>
    </row>
    <row r="230" spans="1:2" x14ac:dyDescent="0.25">
      <c r="A230" t="s">
        <v>826</v>
      </c>
      <c r="B230">
        <v>5</v>
      </c>
    </row>
    <row r="231" spans="1:2" x14ac:dyDescent="0.25">
      <c r="A231" t="s">
        <v>827</v>
      </c>
      <c r="B231">
        <v>11</v>
      </c>
    </row>
    <row r="232" spans="1:2" x14ac:dyDescent="0.25">
      <c r="A232" t="s">
        <v>828</v>
      </c>
      <c r="B232">
        <v>1</v>
      </c>
    </row>
    <row r="233" spans="1:2" x14ac:dyDescent="0.25">
      <c r="A233" t="s">
        <v>829</v>
      </c>
      <c r="B233">
        <v>-4</v>
      </c>
    </row>
    <row r="234" spans="1:2" x14ac:dyDescent="0.25">
      <c r="A234" t="s">
        <v>830</v>
      </c>
      <c r="B234">
        <v>7</v>
      </c>
    </row>
    <row r="235" spans="1:2" x14ac:dyDescent="0.25">
      <c r="A235" t="s">
        <v>831</v>
      </c>
      <c r="B235">
        <v>12</v>
      </c>
    </row>
    <row r="236" spans="1:2" x14ac:dyDescent="0.25">
      <c r="A236" t="s">
        <v>832</v>
      </c>
      <c r="B236">
        <v>3</v>
      </c>
    </row>
    <row r="237" spans="1:2" x14ac:dyDescent="0.25">
      <c r="A237" t="s">
        <v>833</v>
      </c>
      <c r="B237">
        <v>1</v>
      </c>
    </row>
    <row r="238" spans="1:2" x14ac:dyDescent="0.25">
      <c r="A238" t="s">
        <v>834</v>
      </c>
      <c r="B238">
        <v>2</v>
      </c>
    </row>
    <row r="239" spans="1:2" x14ac:dyDescent="0.25">
      <c r="A239" t="s">
        <v>835</v>
      </c>
      <c r="B239">
        <v>2</v>
      </c>
    </row>
    <row r="240" spans="1:2" x14ac:dyDescent="0.25">
      <c r="A240" t="s">
        <v>836</v>
      </c>
      <c r="B240">
        <v>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3"/>
  <sheetViews>
    <sheetView workbookViewId="0">
      <selection activeCell="E5" sqref="E5"/>
    </sheetView>
  </sheetViews>
  <sheetFormatPr defaultColWidth="9.140625" defaultRowHeight="15" x14ac:dyDescent="0.25"/>
  <cols>
    <col min="1" max="1" width="4.42578125" customWidth="1"/>
    <col min="2" max="2" width="14.140625" customWidth="1"/>
    <col min="3" max="3" width="9.85546875" bestFit="1" customWidth="1"/>
    <col min="4" max="4" width="7.85546875" customWidth="1"/>
    <col min="5" max="5" width="9.85546875" customWidth="1"/>
  </cols>
  <sheetData>
    <row r="1" spans="1:8" ht="20.25" thickBot="1" x14ac:dyDescent="0.35">
      <c r="A1" s="19" t="s">
        <v>874</v>
      </c>
      <c r="B1" s="19"/>
      <c r="C1" s="19"/>
      <c r="D1" s="19"/>
      <c r="E1" s="19"/>
      <c r="F1" s="19"/>
      <c r="G1" s="19"/>
      <c r="H1" s="19"/>
    </row>
    <row r="2" spans="1:8" ht="15.75" thickTop="1" x14ac:dyDescent="0.25"/>
    <row r="3" spans="1:8" ht="15.75" thickBot="1" x14ac:dyDescent="0.3">
      <c r="A3" s="6" t="s">
        <v>844</v>
      </c>
      <c r="B3" s="6"/>
      <c r="C3" s="6"/>
      <c r="D3" s="6"/>
      <c r="E3" s="6"/>
      <c r="F3" s="6"/>
      <c r="G3" s="6"/>
      <c r="H3" s="6"/>
    </row>
    <row r="4" spans="1:8" x14ac:dyDescent="0.25">
      <c r="E4" s="40" t="s">
        <v>849</v>
      </c>
    </row>
    <row r="5" spans="1:8" x14ac:dyDescent="0.25">
      <c r="B5" s="21">
        <v>14</v>
      </c>
      <c r="C5" s="40" t="s">
        <v>845</v>
      </c>
      <c r="D5" s="21">
        <v>4</v>
      </c>
      <c r="E5" s="10">
        <f>B5+D5</f>
        <v>18</v>
      </c>
      <c r="F5" s="64" t="s">
        <v>870</v>
      </c>
      <c r="G5" s="3"/>
      <c r="H5" s="3"/>
    </row>
    <row r="6" spans="1:8" x14ac:dyDescent="0.25">
      <c r="C6" s="40"/>
    </row>
    <row r="7" spans="1:8" x14ac:dyDescent="0.25">
      <c r="B7" s="21">
        <v>14</v>
      </c>
      <c r="C7" s="40" t="s">
        <v>846</v>
      </c>
      <c r="D7" s="21">
        <v>4</v>
      </c>
      <c r="E7" s="10">
        <f>B7-D7</f>
        <v>10</v>
      </c>
      <c r="F7" s="64" t="s">
        <v>871</v>
      </c>
      <c r="G7" s="3"/>
      <c r="H7" s="3"/>
    </row>
    <row r="8" spans="1:8" x14ac:dyDescent="0.25">
      <c r="C8" s="40"/>
    </row>
    <row r="9" spans="1:8" x14ac:dyDescent="0.25">
      <c r="B9" s="21">
        <v>14</v>
      </c>
      <c r="C9" s="40" t="s">
        <v>847</v>
      </c>
      <c r="D9" s="21">
        <v>4</v>
      </c>
      <c r="E9" s="10">
        <f>B9*D9</f>
        <v>56</v>
      </c>
      <c r="F9" s="64" t="s">
        <v>872</v>
      </c>
      <c r="G9" s="3"/>
      <c r="H9" s="3"/>
    </row>
    <row r="10" spans="1:8" x14ac:dyDescent="0.25">
      <c r="C10" s="40"/>
    </row>
    <row r="11" spans="1:8" x14ac:dyDescent="0.25">
      <c r="B11" s="21">
        <v>14</v>
      </c>
      <c r="C11" s="40" t="s">
        <v>848</v>
      </c>
      <c r="D11" s="21">
        <v>4</v>
      </c>
      <c r="E11" s="10">
        <f>B11/D11</f>
        <v>3.5</v>
      </c>
      <c r="F11" s="64" t="s">
        <v>873</v>
      </c>
      <c r="G11" s="3"/>
      <c r="H11" s="3"/>
    </row>
    <row r="13" spans="1:8" ht="15.75" thickBot="1" x14ac:dyDescent="0.3">
      <c r="A13" s="6" t="s">
        <v>850</v>
      </c>
      <c r="B13" s="6"/>
      <c r="C13" s="6"/>
      <c r="D13" s="6"/>
      <c r="E13" s="6"/>
      <c r="F13" s="6"/>
      <c r="G13" s="6"/>
      <c r="H13" s="6"/>
    </row>
    <row r="15" spans="1:8" x14ac:dyDescent="0.25">
      <c r="B15" t="s">
        <v>851</v>
      </c>
      <c r="C15" s="5">
        <v>709</v>
      </c>
    </row>
    <row r="16" spans="1:8" x14ac:dyDescent="0.25">
      <c r="B16" t="s">
        <v>852</v>
      </c>
      <c r="C16" s="5">
        <v>538</v>
      </c>
    </row>
    <row r="17" spans="1:8" x14ac:dyDescent="0.25">
      <c r="B17" t="s">
        <v>853</v>
      </c>
      <c r="C17" s="5">
        <v>584</v>
      </c>
    </row>
    <row r="18" spans="1:8" x14ac:dyDescent="0.25">
      <c r="B18" t="s">
        <v>854</v>
      </c>
      <c r="C18" s="5">
        <v>296</v>
      </c>
    </row>
    <row r="19" spans="1:8" x14ac:dyDescent="0.25">
      <c r="B19" t="s">
        <v>855</v>
      </c>
      <c r="C19" s="5">
        <v>309</v>
      </c>
    </row>
    <row r="20" spans="1:8" ht="15.75" thickBot="1" x14ac:dyDescent="0.3">
      <c r="B20" s="60" t="s">
        <v>856</v>
      </c>
      <c r="C20" s="61">
        <f>SUM(C15:C19)</f>
        <v>2436</v>
      </c>
      <c r="D20" s="40" t="s">
        <v>213</v>
      </c>
      <c r="E20" s="61">
        <f>C15+C16+C17+C18+C19</f>
        <v>2436</v>
      </c>
    </row>
    <row r="21" spans="1:8" ht="15.75" thickTop="1" x14ac:dyDescent="0.25"/>
    <row r="23" spans="1:8" x14ac:dyDescent="0.25">
      <c r="B23" t="s">
        <v>4</v>
      </c>
      <c r="C23" s="5">
        <v>14337</v>
      </c>
    </row>
    <row r="24" spans="1:8" x14ac:dyDescent="0.25">
      <c r="B24" t="s">
        <v>857</v>
      </c>
      <c r="C24" s="5">
        <v>2490</v>
      </c>
    </row>
    <row r="25" spans="1:8" x14ac:dyDescent="0.25">
      <c r="B25" t="s">
        <v>858</v>
      </c>
      <c r="C25" s="5">
        <v>5177</v>
      </c>
    </row>
    <row r="26" spans="1:8" x14ac:dyDescent="0.25">
      <c r="B26" t="s">
        <v>859</v>
      </c>
      <c r="C26" s="5">
        <v>4745</v>
      </c>
    </row>
    <row r="27" spans="1:8" ht="15.75" thickBot="1" x14ac:dyDescent="0.3">
      <c r="B27" s="60" t="s">
        <v>312</v>
      </c>
      <c r="C27" s="61">
        <f>C23-C24-C25-C26</f>
        <v>1925</v>
      </c>
      <c r="D27" s="40" t="s">
        <v>213</v>
      </c>
      <c r="E27" s="61">
        <f>C23-SUM(C24:C26)</f>
        <v>1925</v>
      </c>
    </row>
    <row r="28" spans="1:8" ht="15.75" thickTop="1" x14ac:dyDescent="0.25"/>
    <row r="29" spans="1:8" ht="15.75" thickBot="1" x14ac:dyDescent="0.3">
      <c r="A29" s="6" t="s">
        <v>860</v>
      </c>
      <c r="B29" s="6"/>
      <c r="C29" s="6"/>
      <c r="D29" s="6"/>
      <c r="E29" s="6"/>
      <c r="F29" s="6"/>
      <c r="G29" s="6"/>
      <c r="H29" s="6"/>
    </row>
    <row r="31" spans="1:8" x14ac:dyDescent="0.25">
      <c r="B31" t="s">
        <v>861</v>
      </c>
      <c r="C31" s="5">
        <v>4362</v>
      </c>
    </row>
    <row r="32" spans="1:8" x14ac:dyDescent="0.25">
      <c r="B32" t="s">
        <v>862</v>
      </c>
      <c r="C32" s="5">
        <v>9658</v>
      </c>
    </row>
    <row r="33" spans="2:5" x14ac:dyDescent="0.25">
      <c r="B33" t="s">
        <v>863</v>
      </c>
      <c r="C33" s="5">
        <v>8843</v>
      </c>
    </row>
    <row r="34" spans="2:5" x14ac:dyDescent="0.25">
      <c r="B34" t="s">
        <v>864</v>
      </c>
      <c r="C34" s="5">
        <v>1506</v>
      </c>
    </row>
    <row r="35" spans="2:5" x14ac:dyDescent="0.25">
      <c r="B35" t="s">
        <v>865</v>
      </c>
      <c r="C35" s="5">
        <v>9546</v>
      </c>
    </row>
    <row r="36" spans="2:5" x14ac:dyDescent="0.25">
      <c r="C36" s="5"/>
    </row>
    <row r="37" spans="2:5" x14ac:dyDescent="0.25">
      <c r="B37" s="62" t="s">
        <v>905</v>
      </c>
      <c r="C37" s="63">
        <f>COUNT(C31:C35)</f>
        <v>5</v>
      </c>
    </row>
    <row r="38" spans="2:5" x14ac:dyDescent="0.25">
      <c r="B38" s="62" t="s">
        <v>866</v>
      </c>
      <c r="C38" s="63">
        <f>AVERAGE(C31:C35)</f>
        <v>6783</v>
      </c>
      <c r="D38" s="40" t="s">
        <v>213</v>
      </c>
      <c r="E38" s="63">
        <f>SUM(C31:C35)/COUNT(C31:C35)</f>
        <v>6783</v>
      </c>
    </row>
    <row r="39" spans="2:5" x14ac:dyDescent="0.25">
      <c r="B39" s="62" t="s">
        <v>867</v>
      </c>
      <c r="C39" s="63">
        <f>MAX(C31:C35)</f>
        <v>9658</v>
      </c>
    </row>
    <row r="40" spans="2:5" x14ac:dyDescent="0.25">
      <c r="B40" s="62" t="s">
        <v>868</v>
      </c>
      <c r="C40" s="63">
        <f>MIN(C31:C35)</f>
        <v>1506</v>
      </c>
    </row>
    <row r="42" spans="2:5" x14ac:dyDescent="0.25">
      <c r="B42" t="s">
        <v>869</v>
      </c>
    </row>
    <row r="43" spans="2:5" x14ac:dyDescent="0.25">
      <c r="B43" s="21" t="s">
        <v>863</v>
      </c>
      <c r="C43" s="5">
        <f>VLOOKUP(B43,B31:C35,2,FALSE)</f>
        <v>8843</v>
      </c>
    </row>
  </sheetData>
  <dataValidations count="1">
    <dataValidation type="list" allowBlank="1" showInputMessage="1" showErrorMessage="1" sqref="B43">
      <formula1>$B$31:$B$35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0"/>
  <sheetViews>
    <sheetView workbookViewId="0">
      <pane ySplit="11" topLeftCell="A12" activePane="bottomLeft" state="frozen"/>
      <selection pane="bottomLeft" activeCell="B2" sqref="B2"/>
    </sheetView>
  </sheetViews>
  <sheetFormatPr defaultColWidth="11.42578125" defaultRowHeight="15" x14ac:dyDescent="0.25"/>
  <cols>
    <col min="3" max="3" width="19.5703125" bestFit="1" customWidth="1"/>
    <col min="5" max="5" width="13.28515625" customWidth="1"/>
    <col min="6" max="6" width="11.7109375" customWidth="1"/>
    <col min="7" max="7" width="13.7109375" customWidth="1"/>
    <col min="8" max="8" width="19.28515625" customWidth="1"/>
  </cols>
  <sheetData>
    <row r="1" spans="1:13" ht="20.25" thickBot="1" x14ac:dyDescent="0.35">
      <c r="A1" s="19" t="s">
        <v>264</v>
      </c>
      <c r="B1" s="19"/>
      <c r="C1" s="19"/>
      <c r="D1" s="19"/>
      <c r="E1" s="19"/>
      <c r="F1" s="19"/>
      <c r="G1" s="19"/>
      <c r="H1" s="19"/>
    </row>
    <row r="2" spans="1:13" ht="15.75" thickTop="1" x14ac:dyDescent="0.25">
      <c r="A2" t="s">
        <v>206</v>
      </c>
      <c r="B2" s="10">
        <f>COUNTIF(D12:D100,"M")</f>
        <v>54</v>
      </c>
      <c r="C2" s="2" t="s">
        <v>173</v>
      </c>
      <c r="D2" s="3"/>
      <c r="E2" t="s">
        <v>209</v>
      </c>
      <c r="F2" s="10">
        <f>MIN(F12:F100)</f>
        <v>1955</v>
      </c>
      <c r="G2" s="2" t="s">
        <v>203</v>
      </c>
      <c r="H2" s="3"/>
      <c r="I2" s="3"/>
    </row>
    <row r="3" spans="1:13" x14ac:dyDescent="0.25">
      <c r="A3" t="s">
        <v>207</v>
      </c>
      <c r="B3" s="10">
        <f>COUNTIF(D12:D100,"K")</f>
        <v>35</v>
      </c>
      <c r="C3" s="2" t="s">
        <v>180</v>
      </c>
      <c r="D3" s="3"/>
      <c r="E3" t="s">
        <v>210</v>
      </c>
      <c r="F3" s="10">
        <f>COUNTIF(F12:F100,MIN(F12:F100))</f>
        <v>3</v>
      </c>
      <c r="G3" s="2" t="s">
        <v>205</v>
      </c>
      <c r="H3" s="3"/>
      <c r="I3" s="3"/>
    </row>
    <row r="4" spans="1:13" x14ac:dyDescent="0.25">
      <c r="A4" t="s">
        <v>208</v>
      </c>
      <c r="B4" s="10">
        <f>COUNTIF(A12:A100,"NRK")</f>
        <v>15</v>
      </c>
      <c r="C4" s="2" t="s">
        <v>181</v>
      </c>
      <c r="D4" s="3"/>
      <c r="E4" t="s">
        <v>211</v>
      </c>
      <c r="F4" s="10">
        <f>MAX(F12:F100)</f>
        <v>1986</v>
      </c>
      <c r="G4" s="2" t="s">
        <v>204</v>
      </c>
      <c r="H4" s="3"/>
      <c r="I4" s="3"/>
    </row>
    <row r="6" spans="1:13" x14ac:dyDescent="0.25">
      <c r="F6" t="s">
        <v>212</v>
      </c>
      <c r="G6" s="32">
        <f>SUBTOTAL(109,G12:G100)</f>
        <v>40454000</v>
      </c>
      <c r="H6" s="2" t="s">
        <v>174</v>
      </c>
      <c r="I6" s="3"/>
      <c r="J6" s="3"/>
    </row>
    <row r="8" spans="1:13" x14ac:dyDescent="0.25">
      <c r="B8" s="55" t="s">
        <v>594</v>
      </c>
      <c r="G8" t="s">
        <v>252</v>
      </c>
      <c r="H8" s="10">
        <f>COUNTA(H12:H100)</f>
        <v>54</v>
      </c>
      <c r="I8" s="2" t="s">
        <v>176</v>
      </c>
      <c r="J8" s="3"/>
      <c r="K8" s="3"/>
      <c r="L8" s="3"/>
      <c r="M8" s="3"/>
    </row>
    <row r="9" spans="1:13" x14ac:dyDescent="0.25">
      <c r="G9" t="s">
        <v>253</v>
      </c>
      <c r="H9" s="10">
        <f>SUBTOTAL(103,H12:H100)</f>
        <v>54</v>
      </c>
      <c r="I9" s="2" t="s">
        <v>177</v>
      </c>
      <c r="J9" s="3"/>
      <c r="K9" s="3"/>
      <c r="L9" s="3"/>
      <c r="M9" s="3"/>
    </row>
    <row r="11" spans="1:13" x14ac:dyDescent="0.25">
      <c r="A11" s="1" t="s">
        <v>5</v>
      </c>
      <c r="B11" s="1" t="s">
        <v>0</v>
      </c>
      <c r="C11" s="1" t="s">
        <v>1</v>
      </c>
      <c r="D11" s="1" t="s">
        <v>2</v>
      </c>
      <c r="E11" s="1" t="s">
        <v>6</v>
      </c>
      <c r="F11" s="1" t="s">
        <v>3</v>
      </c>
      <c r="G11" s="1" t="s">
        <v>4</v>
      </c>
      <c r="H11" s="1" t="s">
        <v>251</v>
      </c>
      <c r="J11" s="2" t="s">
        <v>182</v>
      </c>
      <c r="K11" s="3"/>
      <c r="L11" s="3"/>
    </row>
    <row r="12" spans="1:13" x14ac:dyDescent="0.25">
      <c r="A12" t="s">
        <v>166</v>
      </c>
      <c r="B12" t="s">
        <v>19</v>
      </c>
      <c r="C12" t="s">
        <v>82</v>
      </c>
      <c r="D12" t="s">
        <v>20</v>
      </c>
      <c r="E12" t="s">
        <v>170</v>
      </c>
      <c r="F12">
        <v>1961</v>
      </c>
      <c r="G12" s="5">
        <v>479000</v>
      </c>
      <c r="H12" t="s">
        <v>255</v>
      </c>
    </row>
    <row r="13" spans="1:13" x14ac:dyDescent="0.25">
      <c r="A13" t="s">
        <v>167</v>
      </c>
      <c r="B13" t="s">
        <v>21</v>
      </c>
      <c r="C13" t="s">
        <v>83</v>
      </c>
      <c r="D13" t="s">
        <v>20</v>
      </c>
      <c r="E13" t="s">
        <v>169</v>
      </c>
      <c r="F13">
        <v>1978</v>
      </c>
      <c r="G13" s="5">
        <v>335000</v>
      </c>
      <c r="J13" s="2" t="s">
        <v>172</v>
      </c>
      <c r="K13" s="3"/>
      <c r="L13" s="3"/>
    </row>
    <row r="14" spans="1:13" x14ac:dyDescent="0.25">
      <c r="A14" t="s">
        <v>167</v>
      </c>
      <c r="B14" t="s">
        <v>22</v>
      </c>
      <c r="C14" t="s">
        <v>84</v>
      </c>
      <c r="D14" t="s">
        <v>23</v>
      </c>
      <c r="E14" t="s">
        <v>170</v>
      </c>
      <c r="F14">
        <v>1961</v>
      </c>
      <c r="G14" s="5">
        <v>562000</v>
      </c>
    </row>
    <row r="15" spans="1:13" x14ac:dyDescent="0.25">
      <c r="A15" t="s">
        <v>165</v>
      </c>
      <c r="B15" t="s">
        <v>24</v>
      </c>
      <c r="C15" t="s">
        <v>85</v>
      </c>
      <c r="D15" t="s">
        <v>23</v>
      </c>
      <c r="E15" t="s">
        <v>170</v>
      </c>
      <c r="F15">
        <v>1974</v>
      </c>
      <c r="G15" s="5">
        <v>547000</v>
      </c>
      <c r="H15" t="s">
        <v>175</v>
      </c>
    </row>
    <row r="16" spans="1:13" x14ac:dyDescent="0.25">
      <c r="A16" t="s">
        <v>167</v>
      </c>
      <c r="B16" t="s">
        <v>12</v>
      </c>
      <c r="C16" t="s">
        <v>86</v>
      </c>
      <c r="D16" t="s">
        <v>20</v>
      </c>
      <c r="E16" t="s">
        <v>169</v>
      </c>
      <c r="F16">
        <v>1958</v>
      </c>
      <c r="G16" s="5">
        <v>529000</v>
      </c>
      <c r="H16" t="s">
        <v>254</v>
      </c>
    </row>
    <row r="17" spans="1:8" x14ac:dyDescent="0.25">
      <c r="A17" t="s">
        <v>165</v>
      </c>
      <c r="B17" t="s">
        <v>17</v>
      </c>
      <c r="C17" t="s">
        <v>87</v>
      </c>
      <c r="D17" t="s">
        <v>23</v>
      </c>
      <c r="E17" t="s">
        <v>170</v>
      </c>
      <c r="F17">
        <v>1986</v>
      </c>
      <c r="G17" s="5">
        <v>381000</v>
      </c>
      <c r="H17" t="s">
        <v>175</v>
      </c>
    </row>
    <row r="18" spans="1:8" x14ac:dyDescent="0.25">
      <c r="A18" t="s">
        <v>164</v>
      </c>
      <c r="B18" t="s">
        <v>25</v>
      </c>
      <c r="C18" t="s">
        <v>88</v>
      </c>
      <c r="D18" t="s">
        <v>20</v>
      </c>
      <c r="E18" t="s">
        <v>169</v>
      </c>
      <c r="F18">
        <v>1986</v>
      </c>
      <c r="G18" s="5">
        <v>508000</v>
      </c>
      <c r="H18" t="s">
        <v>254</v>
      </c>
    </row>
    <row r="19" spans="1:8" x14ac:dyDescent="0.25">
      <c r="A19" t="s">
        <v>164</v>
      </c>
      <c r="B19" t="s">
        <v>26</v>
      </c>
      <c r="C19" t="s">
        <v>89</v>
      </c>
      <c r="D19" t="s">
        <v>20</v>
      </c>
      <c r="E19" t="s">
        <v>169</v>
      </c>
      <c r="F19">
        <v>1983</v>
      </c>
      <c r="G19" s="5">
        <v>531000</v>
      </c>
    </row>
    <row r="20" spans="1:8" x14ac:dyDescent="0.25">
      <c r="A20" t="s">
        <v>167</v>
      </c>
      <c r="B20" t="s">
        <v>27</v>
      </c>
      <c r="C20" t="s">
        <v>90</v>
      </c>
      <c r="D20" t="s">
        <v>20</v>
      </c>
      <c r="E20" t="s">
        <v>170</v>
      </c>
      <c r="F20">
        <v>1973</v>
      </c>
      <c r="G20" s="5">
        <v>585000</v>
      </c>
      <c r="H20" t="s">
        <v>257</v>
      </c>
    </row>
    <row r="21" spans="1:8" x14ac:dyDescent="0.25">
      <c r="A21" t="s">
        <v>165</v>
      </c>
      <c r="B21" t="s">
        <v>28</v>
      </c>
      <c r="C21" t="s">
        <v>91</v>
      </c>
      <c r="D21" t="s">
        <v>20</v>
      </c>
      <c r="E21" t="s">
        <v>171</v>
      </c>
      <c r="F21">
        <v>1978</v>
      </c>
      <c r="G21" s="5">
        <v>567000</v>
      </c>
      <c r="H21" t="s">
        <v>175</v>
      </c>
    </row>
    <row r="22" spans="1:8" x14ac:dyDescent="0.25">
      <c r="A22" t="s">
        <v>164</v>
      </c>
      <c r="B22" t="s">
        <v>29</v>
      </c>
      <c r="C22" t="s">
        <v>92</v>
      </c>
      <c r="D22" t="s">
        <v>23</v>
      </c>
      <c r="E22" t="s">
        <v>170</v>
      </c>
      <c r="F22">
        <v>1969</v>
      </c>
      <c r="G22" s="5">
        <v>467000</v>
      </c>
    </row>
    <row r="23" spans="1:8" x14ac:dyDescent="0.25">
      <c r="A23" t="s">
        <v>165</v>
      </c>
      <c r="B23" t="s">
        <v>8</v>
      </c>
      <c r="C23" t="s">
        <v>93</v>
      </c>
      <c r="D23" t="s">
        <v>20</v>
      </c>
      <c r="E23" t="s">
        <v>171</v>
      </c>
      <c r="F23">
        <v>1978</v>
      </c>
      <c r="G23" s="5">
        <v>381000</v>
      </c>
    </row>
    <row r="24" spans="1:8" x14ac:dyDescent="0.25">
      <c r="A24" t="s">
        <v>166</v>
      </c>
      <c r="B24" t="s">
        <v>30</v>
      </c>
      <c r="C24" t="s">
        <v>94</v>
      </c>
      <c r="D24" t="s">
        <v>20</v>
      </c>
      <c r="E24" t="s">
        <v>168</v>
      </c>
      <c r="F24">
        <v>1977</v>
      </c>
      <c r="G24" s="5">
        <v>433000</v>
      </c>
      <c r="H24" t="s">
        <v>255</v>
      </c>
    </row>
    <row r="25" spans="1:8" x14ac:dyDescent="0.25">
      <c r="A25" t="s">
        <v>165</v>
      </c>
      <c r="B25" t="s">
        <v>31</v>
      </c>
      <c r="C25" t="s">
        <v>95</v>
      </c>
      <c r="D25" t="s">
        <v>23</v>
      </c>
      <c r="E25" t="s">
        <v>168</v>
      </c>
      <c r="F25">
        <v>1974</v>
      </c>
      <c r="G25" s="5">
        <v>498000</v>
      </c>
    </row>
    <row r="26" spans="1:8" x14ac:dyDescent="0.25">
      <c r="A26" t="s">
        <v>164</v>
      </c>
      <c r="B26" t="s">
        <v>32</v>
      </c>
      <c r="C26" t="s">
        <v>96</v>
      </c>
      <c r="D26" t="s">
        <v>23</v>
      </c>
      <c r="E26" t="s">
        <v>169</v>
      </c>
      <c r="F26">
        <v>1960</v>
      </c>
      <c r="G26" s="5">
        <v>517000</v>
      </c>
    </row>
    <row r="27" spans="1:8" x14ac:dyDescent="0.25">
      <c r="A27" t="s">
        <v>166</v>
      </c>
      <c r="B27" t="s">
        <v>33</v>
      </c>
      <c r="C27" t="s">
        <v>97</v>
      </c>
      <c r="D27" t="s">
        <v>20</v>
      </c>
      <c r="E27" t="s">
        <v>170</v>
      </c>
      <c r="F27">
        <v>1975</v>
      </c>
      <c r="G27" s="5">
        <v>476000</v>
      </c>
    </row>
    <row r="28" spans="1:8" x14ac:dyDescent="0.25">
      <c r="A28" t="s">
        <v>165</v>
      </c>
      <c r="B28" t="s">
        <v>34</v>
      </c>
      <c r="C28" t="s">
        <v>98</v>
      </c>
      <c r="D28" t="s">
        <v>23</v>
      </c>
      <c r="E28" t="s">
        <v>170</v>
      </c>
      <c r="F28">
        <v>1986</v>
      </c>
      <c r="G28" s="5">
        <v>383000</v>
      </c>
      <c r="H28" t="s">
        <v>175</v>
      </c>
    </row>
    <row r="29" spans="1:8" x14ac:dyDescent="0.25">
      <c r="A29" t="s">
        <v>167</v>
      </c>
      <c r="B29" t="s">
        <v>35</v>
      </c>
      <c r="C29" t="s">
        <v>99</v>
      </c>
      <c r="D29" t="s">
        <v>20</v>
      </c>
      <c r="E29" t="s">
        <v>170</v>
      </c>
      <c r="F29">
        <v>1985</v>
      </c>
      <c r="G29" s="5">
        <v>320000</v>
      </c>
      <c r="H29" t="s">
        <v>175</v>
      </c>
    </row>
    <row r="30" spans="1:8" x14ac:dyDescent="0.25">
      <c r="A30" t="s">
        <v>165</v>
      </c>
      <c r="B30" t="s">
        <v>36</v>
      </c>
      <c r="C30" t="s">
        <v>100</v>
      </c>
      <c r="D30" t="s">
        <v>20</v>
      </c>
      <c r="E30" t="s">
        <v>170</v>
      </c>
      <c r="F30">
        <v>1981</v>
      </c>
      <c r="G30" s="5">
        <v>315000</v>
      </c>
      <c r="H30" t="s">
        <v>175</v>
      </c>
    </row>
    <row r="31" spans="1:8" x14ac:dyDescent="0.25">
      <c r="A31" t="s">
        <v>164</v>
      </c>
      <c r="B31" t="s">
        <v>7</v>
      </c>
      <c r="C31" t="s">
        <v>96</v>
      </c>
      <c r="D31" t="s">
        <v>23</v>
      </c>
      <c r="E31" t="s">
        <v>170</v>
      </c>
      <c r="F31">
        <v>1983</v>
      </c>
      <c r="G31" s="5">
        <v>370000</v>
      </c>
      <c r="H31" t="s">
        <v>175</v>
      </c>
    </row>
    <row r="32" spans="1:8" x14ac:dyDescent="0.25">
      <c r="A32" t="s">
        <v>166</v>
      </c>
      <c r="B32" t="s">
        <v>37</v>
      </c>
      <c r="C32" t="s">
        <v>101</v>
      </c>
      <c r="D32" t="s">
        <v>23</v>
      </c>
      <c r="E32" t="s">
        <v>169</v>
      </c>
      <c r="F32">
        <v>1978</v>
      </c>
      <c r="G32" s="5">
        <v>515000</v>
      </c>
      <c r="H32" t="s">
        <v>179</v>
      </c>
    </row>
    <row r="33" spans="1:8" x14ac:dyDescent="0.25">
      <c r="A33" t="s">
        <v>164</v>
      </c>
      <c r="B33" t="s">
        <v>38</v>
      </c>
      <c r="C33" t="s">
        <v>102</v>
      </c>
      <c r="D33" t="s">
        <v>23</v>
      </c>
      <c r="E33" t="s">
        <v>170</v>
      </c>
      <c r="F33">
        <v>1976</v>
      </c>
      <c r="G33" s="5">
        <v>556000</v>
      </c>
    </row>
    <row r="34" spans="1:8" x14ac:dyDescent="0.25">
      <c r="A34" t="s">
        <v>166</v>
      </c>
      <c r="B34" t="s">
        <v>36</v>
      </c>
      <c r="C34" t="s">
        <v>103</v>
      </c>
      <c r="D34" t="s">
        <v>20</v>
      </c>
      <c r="E34" t="s">
        <v>170</v>
      </c>
      <c r="F34">
        <v>1961</v>
      </c>
      <c r="G34" s="5">
        <v>482000</v>
      </c>
      <c r="H34" t="s">
        <v>175</v>
      </c>
    </row>
    <row r="35" spans="1:8" x14ac:dyDescent="0.25">
      <c r="A35" t="s">
        <v>165</v>
      </c>
      <c r="B35" t="s">
        <v>39</v>
      </c>
      <c r="C35" t="s">
        <v>104</v>
      </c>
      <c r="D35" t="s">
        <v>20</v>
      </c>
      <c r="E35" t="s">
        <v>169</v>
      </c>
      <c r="F35">
        <v>1973</v>
      </c>
      <c r="G35" s="5">
        <v>316000</v>
      </c>
    </row>
    <row r="36" spans="1:8" x14ac:dyDescent="0.25">
      <c r="A36" t="s">
        <v>165</v>
      </c>
      <c r="B36" t="s">
        <v>40</v>
      </c>
      <c r="C36" t="s">
        <v>105</v>
      </c>
      <c r="D36" t="s">
        <v>23</v>
      </c>
      <c r="E36" t="s">
        <v>169</v>
      </c>
      <c r="F36">
        <v>1973</v>
      </c>
      <c r="G36" s="5">
        <v>315000</v>
      </c>
    </row>
    <row r="37" spans="1:8" x14ac:dyDescent="0.25">
      <c r="A37" t="s">
        <v>165</v>
      </c>
      <c r="B37" t="s">
        <v>41</v>
      </c>
      <c r="C37" t="s">
        <v>106</v>
      </c>
      <c r="D37" t="s">
        <v>23</v>
      </c>
      <c r="E37" t="s">
        <v>169</v>
      </c>
      <c r="F37">
        <v>1974</v>
      </c>
      <c r="G37" s="5">
        <v>520000</v>
      </c>
      <c r="H37" t="s">
        <v>175</v>
      </c>
    </row>
    <row r="38" spans="1:8" x14ac:dyDescent="0.25">
      <c r="A38" t="s">
        <v>165</v>
      </c>
      <c r="B38" t="s">
        <v>42</v>
      </c>
      <c r="C38" t="s">
        <v>107</v>
      </c>
      <c r="D38" t="s">
        <v>23</v>
      </c>
      <c r="E38" t="s">
        <v>168</v>
      </c>
      <c r="F38">
        <v>1961</v>
      </c>
      <c r="G38" s="5">
        <v>474000</v>
      </c>
      <c r="H38" t="s">
        <v>175</v>
      </c>
    </row>
    <row r="39" spans="1:8" x14ac:dyDescent="0.25">
      <c r="A39" t="s">
        <v>166</v>
      </c>
      <c r="B39" t="s">
        <v>33</v>
      </c>
      <c r="C39" t="s">
        <v>108</v>
      </c>
      <c r="D39" t="s">
        <v>20</v>
      </c>
      <c r="E39" t="s">
        <v>168</v>
      </c>
      <c r="F39">
        <v>1960</v>
      </c>
      <c r="G39" s="5">
        <v>463000</v>
      </c>
      <c r="H39" t="s">
        <v>175</v>
      </c>
    </row>
    <row r="40" spans="1:8" x14ac:dyDescent="0.25">
      <c r="A40" t="s">
        <v>166</v>
      </c>
      <c r="B40" t="s">
        <v>9</v>
      </c>
      <c r="C40" t="s">
        <v>109</v>
      </c>
      <c r="D40" t="s">
        <v>20</v>
      </c>
      <c r="E40" t="s">
        <v>169</v>
      </c>
      <c r="F40">
        <v>1965</v>
      </c>
      <c r="G40" s="5">
        <v>477000</v>
      </c>
    </row>
    <row r="41" spans="1:8" x14ac:dyDescent="0.25">
      <c r="A41" t="s">
        <v>164</v>
      </c>
      <c r="B41" t="s">
        <v>43</v>
      </c>
      <c r="C41" t="s">
        <v>110</v>
      </c>
      <c r="D41" t="s">
        <v>23</v>
      </c>
      <c r="E41" t="s">
        <v>170</v>
      </c>
      <c r="F41">
        <v>1959</v>
      </c>
      <c r="G41" s="5">
        <v>398000</v>
      </c>
      <c r="H41" t="s">
        <v>175</v>
      </c>
    </row>
    <row r="42" spans="1:8" x14ac:dyDescent="0.25">
      <c r="A42" t="s">
        <v>164</v>
      </c>
      <c r="B42" t="s">
        <v>11</v>
      </c>
      <c r="C42" t="s">
        <v>111</v>
      </c>
      <c r="D42" t="s">
        <v>20</v>
      </c>
      <c r="E42" t="s">
        <v>170</v>
      </c>
      <c r="F42">
        <v>1971</v>
      </c>
      <c r="G42" s="5">
        <v>424000</v>
      </c>
    </row>
    <row r="43" spans="1:8" x14ac:dyDescent="0.25">
      <c r="A43" t="s">
        <v>165</v>
      </c>
      <c r="B43" t="s">
        <v>44</v>
      </c>
      <c r="C43" t="s">
        <v>112</v>
      </c>
      <c r="D43" t="s">
        <v>20</v>
      </c>
      <c r="E43" t="s">
        <v>168</v>
      </c>
      <c r="F43">
        <v>1984</v>
      </c>
      <c r="G43" s="5">
        <v>433000</v>
      </c>
      <c r="H43" t="s">
        <v>175</v>
      </c>
    </row>
    <row r="44" spans="1:8" x14ac:dyDescent="0.25">
      <c r="A44" t="s">
        <v>166</v>
      </c>
      <c r="B44" t="s">
        <v>36</v>
      </c>
      <c r="C44" t="s">
        <v>113</v>
      </c>
      <c r="D44" t="s">
        <v>20</v>
      </c>
      <c r="E44" t="s">
        <v>169</v>
      </c>
      <c r="F44">
        <v>1959</v>
      </c>
      <c r="G44" s="5">
        <v>583000</v>
      </c>
      <c r="H44" t="s">
        <v>175</v>
      </c>
    </row>
    <row r="45" spans="1:8" x14ac:dyDescent="0.25">
      <c r="A45" t="s">
        <v>167</v>
      </c>
      <c r="B45" t="s">
        <v>45</v>
      </c>
      <c r="C45" t="s">
        <v>114</v>
      </c>
      <c r="D45" t="s">
        <v>20</v>
      </c>
      <c r="E45" t="s">
        <v>170</v>
      </c>
      <c r="F45">
        <v>1976</v>
      </c>
      <c r="G45" s="5">
        <v>414000</v>
      </c>
      <c r="H45" t="s">
        <v>175</v>
      </c>
    </row>
    <row r="46" spans="1:8" x14ac:dyDescent="0.25">
      <c r="A46" t="s">
        <v>166</v>
      </c>
      <c r="B46" t="s">
        <v>46</v>
      </c>
      <c r="C46" t="s">
        <v>115</v>
      </c>
      <c r="D46" t="s">
        <v>20</v>
      </c>
      <c r="E46" t="s">
        <v>171</v>
      </c>
      <c r="F46">
        <v>1961</v>
      </c>
      <c r="G46" s="5">
        <v>359000</v>
      </c>
      <c r="H46" t="s">
        <v>175</v>
      </c>
    </row>
    <row r="47" spans="1:8" x14ac:dyDescent="0.25">
      <c r="A47" t="s">
        <v>165</v>
      </c>
      <c r="B47" t="s">
        <v>47</v>
      </c>
      <c r="C47" t="s">
        <v>116</v>
      </c>
      <c r="D47" t="s">
        <v>23</v>
      </c>
      <c r="E47" t="s">
        <v>171</v>
      </c>
      <c r="F47">
        <v>1955</v>
      </c>
      <c r="G47" s="5">
        <v>464000</v>
      </c>
      <c r="H47" t="s">
        <v>175</v>
      </c>
    </row>
    <row r="48" spans="1:8" x14ac:dyDescent="0.25">
      <c r="A48" t="s">
        <v>165</v>
      </c>
      <c r="B48" t="s">
        <v>48</v>
      </c>
      <c r="C48" t="s">
        <v>117</v>
      </c>
      <c r="D48" t="s">
        <v>20</v>
      </c>
      <c r="E48" t="s">
        <v>169</v>
      </c>
      <c r="F48">
        <v>1976</v>
      </c>
      <c r="G48" s="5">
        <v>457000</v>
      </c>
      <c r="H48" t="s">
        <v>175</v>
      </c>
    </row>
    <row r="49" spans="1:8" x14ac:dyDescent="0.25">
      <c r="A49" t="s">
        <v>167</v>
      </c>
      <c r="B49" t="s">
        <v>49</v>
      </c>
      <c r="C49" t="s">
        <v>118</v>
      </c>
      <c r="D49" t="s">
        <v>20</v>
      </c>
      <c r="E49" t="s">
        <v>170</v>
      </c>
      <c r="F49">
        <v>1955</v>
      </c>
      <c r="G49" s="5">
        <v>359000</v>
      </c>
      <c r="H49" t="s">
        <v>175</v>
      </c>
    </row>
    <row r="50" spans="1:8" x14ac:dyDescent="0.25">
      <c r="A50" t="s">
        <v>166</v>
      </c>
      <c r="B50" t="s">
        <v>50</v>
      </c>
      <c r="C50" t="s">
        <v>119</v>
      </c>
      <c r="D50" t="s">
        <v>20</v>
      </c>
      <c r="E50" t="s">
        <v>170</v>
      </c>
      <c r="F50">
        <v>1977</v>
      </c>
      <c r="G50" s="5">
        <v>390000</v>
      </c>
    </row>
    <row r="51" spans="1:8" x14ac:dyDescent="0.25">
      <c r="A51" t="s">
        <v>166</v>
      </c>
      <c r="B51" t="s">
        <v>51</v>
      </c>
      <c r="C51" t="s">
        <v>120</v>
      </c>
      <c r="D51" t="s">
        <v>20</v>
      </c>
      <c r="E51" t="s">
        <v>169</v>
      </c>
      <c r="F51">
        <v>1969</v>
      </c>
      <c r="G51" s="5">
        <v>539000</v>
      </c>
      <c r="H51" t="s">
        <v>175</v>
      </c>
    </row>
    <row r="52" spans="1:8" x14ac:dyDescent="0.25">
      <c r="A52" t="s">
        <v>164</v>
      </c>
      <c r="B52" t="s">
        <v>52</v>
      </c>
      <c r="C52" t="s">
        <v>121</v>
      </c>
      <c r="D52" t="s">
        <v>23</v>
      </c>
      <c r="E52" t="s">
        <v>169</v>
      </c>
      <c r="F52">
        <v>1981</v>
      </c>
      <c r="G52" s="5">
        <v>398000</v>
      </c>
      <c r="H52" t="s">
        <v>178</v>
      </c>
    </row>
    <row r="53" spans="1:8" x14ac:dyDescent="0.25">
      <c r="A53" t="s">
        <v>164</v>
      </c>
      <c r="B53" t="s">
        <v>53</v>
      </c>
      <c r="C53" t="s">
        <v>122</v>
      </c>
      <c r="D53" t="s">
        <v>20</v>
      </c>
      <c r="E53" t="s">
        <v>169</v>
      </c>
      <c r="F53">
        <v>1964</v>
      </c>
      <c r="G53" s="5">
        <v>412000</v>
      </c>
    </row>
    <row r="54" spans="1:8" x14ac:dyDescent="0.25">
      <c r="A54" t="s">
        <v>166</v>
      </c>
      <c r="B54" t="s">
        <v>10</v>
      </c>
      <c r="C54" t="s">
        <v>123</v>
      </c>
      <c r="D54" t="s">
        <v>20</v>
      </c>
      <c r="E54" t="s">
        <v>170</v>
      </c>
      <c r="F54">
        <v>1985</v>
      </c>
      <c r="G54" s="5">
        <v>383000</v>
      </c>
      <c r="H54" t="s">
        <v>175</v>
      </c>
    </row>
    <row r="55" spans="1:8" x14ac:dyDescent="0.25">
      <c r="A55" t="s">
        <v>165</v>
      </c>
      <c r="B55" t="s">
        <v>54</v>
      </c>
      <c r="C55" t="s">
        <v>124</v>
      </c>
      <c r="D55" t="s">
        <v>20</v>
      </c>
      <c r="E55" t="s">
        <v>169</v>
      </c>
      <c r="F55">
        <v>1976</v>
      </c>
      <c r="G55" s="5">
        <v>482000</v>
      </c>
      <c r="H55" t="s">
        <v>175</v>
      </c>
    </row>
    <row r="56" spans="1:8" x14ac:dyDescent="0.25">
      <c r="A56" t="s">
        <v>164</v>
      </c>
      <c r="B56" t="s">
        <v>55</v>
      </c>
      <c r="C56" t="s">
        <v>125</v>
      </c>
      <c r="D56" t="s">
        <v>23</v>
      </c>
      <c r="E56" t="s">
        <v>170</v>
      </c>
      <c r="F56">
        <v>1969</v>
      </c>
      <c r="G56" s="5">
        <v>579000</v>
      </c>
    </row>
    <row r="57" spans="1:8" x14ac:dyDescent="0.25">
      <c r="A57" t="s">
        <v>166</v>
      </c>
      <c r="B57" t="s">
        <v>56</v>
      </c>
      <c r="C57" t="s">
        <v>126</v>
      </c>
      <c r="D57" t="s">
        <v>23</v>
      </c>
      <c r="E57" t="s">
        <v>171</v>
      </c>
      <c r="F57">
        <v>1977</v>
      </c>
      <c r="G57" s="5">
        <v>516000</v>
      </c>
    </row>
    <row r="58" spans="1:8" x14ac:dyDescent="0.25">
      <c r="A58" t="s">
        <v>165</v>
      </c>
      <c r="B58" t="s">
        <v>35</v>
      </c>
      <c r="C58" t="s">
        <v>127</v>
      </c>
      <c r="D58" t="s">
        <v>20</v>
      </c>
      <c r="E58" t="s">
        <v>169</v>
      </c>
      <c r="F58">
        <v>1985</v>
      </c>
      <c r="G58" s="5">
        <v>599000</v>
      </c>
      <c r="H58" t="s">
        <v>175</v>
      </c>
    </row>
    <row r="59" spans="1:8" x14ac:dyDescent="0.25">
      <c r="A59" t="s">
        <v>165</v>
      </c>
      <c r="B59" t="s">
        <v>35</v>
      </c>
      <c r="C59" t="s">
        <v>128</v>
      </c>
      <c r="D59" t="s">
        <v>20</v>
      </c>
      <c r="E59" t="s">
        <v>168</v>
      </c>
      <c r="F59">
        <v>1956</v>
      </c>
      <c r="G59" s="5">
        <v>428000</v>
      </c>
      <c r="H59" t="s">
        <v>175</v>
      </c>
    </row>
    <row r="60" spans="1:8" x14ac:dyDescent="0.25">
      <c r="A60" t="s">
        <v>166</v>
      </c>
      <c r="B60" t="s">
        <v>57</v>
      </c>
      <c r="C60" t="s">
        <v>129</v>
      </c>
      <c r="D60" t="s">
        <v>20</v>
      </c>
      <c r="E60" t="s">
        <v>171</v>
      </c>
      <c r="F60">
        <v>1971</v>
      </c>
      <c r="G60" s="5">
        <v>534000</v>
      </c>
    </row>
    <row r="61" spans="1:8" x14ac:dyDescent="0.25">
      <c r="A61" t="s">
        <v>167</v>
      </c>
      <c r="B61" t="s">
        <v>9</v>
      </c>
      <c r="C61" t="s">
        <v>130</v>
      </c>
      <c r="D61" t="s">
        <v>20</v>
      </c>
      <c r="E61" t="s">
        <v>169</v>
      </c>
      <c r="F61">
        <v>1963</v>
      </c>
      <c r="G61" s="5">
        <v>444000</v>
      </c>
      <c r="H61" t="s">
        <v>254</v>
      </c>
    </row>
    <row r="62" spans="1:8" x14ac:dyDescent="0.25">
      <c r="A62" t="s">
        <v>167</v>
      </c>
      <c r="B62" t="s">
        <v>58</v>
      </c>
      <c r="C62" t="s">
        <v>131</v>
      </c>
      <c r="D62" t="s">
        <v>20</v>
      </c>
      <c r="E62" t="s">
        <v>170</v>
      </c>
      <c r="F62">
        <v>1967</v>
      </c>
      <c r="G62" s="5">
        <v>310000</v>
      </c>
      <c r="H62" t="s">
        <v>175</v>
      </c>
    </row>
    <row r="63" spans="1:8" x14ac:dyDescent="0.25">
      <c r="A63" t="s">
        <v>166</v>
      </c>
      <c r="B63" t="s">
        <v>59</v>
      </c>
      <c r="C63" t="s">
        <v>132</v>
      </c>
      <c r="D63" t="s">
        <v>23</v>
      </c>
      <c r="E63" t="s">
        <v>170</v>
      </c>
      <c r="F63">
        <v>1980</v>
      </c>
      <c r="G63" s="5">
        <v>479000</v>
      </c>
      <c r="H63" t="s">
        <v>254</v>
      </c>
    </row>
    <row r="64" spans="1:8" x14ac:dyDescent="0.25">
      <c r="A64" t="s">
        <v>166</v>
      </c>
      <c r="B64" t="s">
        <v>60</v>
      </c>
      <c r="C64" t="s">
        <v>133</v>
      </c>
      <c r="D64" t="s">
        <v>23</v>
      </c>
      <c r="E64" t="s">
        <v>169</v>
      </c>
      <c r="F64">
        <v>1966</v>
      </c>
      <c r="G64" s="5">
        <v>505000</v>
      </c>
    </row>
    <row r="65" spans="1:8" x14ac:dyDescent="0.25">
      <c r="A65" t="s">
        <v>165</v>
      </c>
      <c r="B65" t="s">
        <v>16</v>
      </c>
      <c r="C65" t="s">
        <v>134</v>
      </c>
      <c r="D65" t="s">
        <v>23</v>
      </c>
      <c r="E65" t="s">
        <v>168</v>
      </c>
      <c r="F65">
        <v>1975</v>
      </c>
      <c r="G65" s="5">
        <v>537000</v>
      </c>
      <c r="H65" t="s">
        <v>175</v>
      </c>
    </row>
    <row r="66" spans="1:8" x14ac:dyDescent="0.25">
      <c r="A66" t="s">
        <v>165</v>
      </c>
      <c r="B66" t="s">
        <v>14</v>
      </c>
      <c r="C66" t="s">
        <v>92</v>
      </c>
      <c r="D66" t="s">
        <v>20</v>
      </c>
      <c r="E66" t="s">
        <v>170</v>
      </c>
      <c r="F66">
        <v>1974</v>
      </c>
      <c r="G66" s="5">
        <v>394000</v>
      </c>
      <c r="H66" t="s">
        <v>255</v>
      </c>
    </row>
    <row r="67" spans="1:8" x14ac:dyDescent="0.25">
      <c r="A67" t="s">
        <v>166</v>
      </c>
      <c r="B67" t="s">
        <v>52</v>
      </c>
      <c r="C67" t="s">
        <v>135</v>
      </c>
      <c r="D67" t="s">
        <v>23</v>
      </c>
      <c r="E67" t="s">
        <v>171</v>
      </c>
      <c r="F67">
        <v>1960</v>
      </c>
      <c r="G67" s="5">
        <v>421000</v>
      </c>
      <c r="H67" t="s">
        <v>175</v>
      </c>
    </row>
    <row r="68" spans="1:8" x14ac:dyDescent="0.25">
      <c r="A68" t="s">
        <v>166</v>
      </c>
      <c r="B68" t="s">
        <v>61</v>
      </c>
      <c r="C68" t="s">
        <v>136</v>
      </c>
      <c r="D68" t="s">
        <v>20</v>
      </c>
      <c r="E68" t="s">
        <v>170</v>
      </c>
      <c r="F68">
        <v>1966</v>
      </c>
      <c r="G68" s="5">
        <v>476000</v>
      </c>
    </row>
    <row r="69" spans="1:8" x14ac:dyDescent="0.25">
      <c r="A69" t="s">
        <v>165</v>
      </c>
      <c r="B69" t="s">
        <v>62</v>
      </c>
      <c r="C69" t="s">
        <v>137</v>
      </c>
      <c r="D69" t="s">
        <v>20</v>
      </c>
      <c r="E69" t="s">
        <v>168</v>
      </c>
      <c r="F69">
        <v>1976</v>
      </c>
      <c r="G69" s="5">
        <v>407000</v>
      </c>
      <c r="H69" t="s">
        <v>255</v>
      </c>
    </row>
    <row r="70" spans="1:8" x14ac:dyDescent="0.25">
      <c r="A70" t="s">
        <v>167</v>
      </c>
      <c r="B70" t="s">
        <v>63</v>
      </c>
      <c r="C70" t="s">
        <v>138</v>
      </c>
      <c r="D70" t="s">
        <v>23</v>
      </c>
      <c r="E70" t="s">
        <v>169</v>
      </c>
      <c r="F70">
        <v>1982</v>
      </c>
      <c r="G70" s="5">
        <v>600000</v>
      </c>
    </row>
    <row r="71" spans="1:8" x14ac:dyDescent="0.25">
      <c r="A71" t="s">
        <v>164</v>
      </c>
      <c r="B71" t="s">
        <v>54</v>
      </c>
      <c r="C71" t="s">
        <v>86</v>
      </c>
      <c r="D71" t="s">
        <v>20</v>
      </c>
      <c r="E71" t="s">
        <v>169</v>
      </c>
      <c r="F71">
        <v>1980</v>
      </c>
      <c r="G71" s="5">
        <v>424000</v>
      </c>
      <c r="H71" t="s">
        <v>255</v>
      </c>
    </row>
    <row r="72" spans="1:8" x14ac:dyDescent="0.25">
      <c r="A72" t="s">
        <v>166</v>
      </c>
      <c r="B72" t="s">
        <v>64</v>
      </c>
      <c r="C72" t="s">
        <v>139</v>
      </c>
      <c r="D72" t="s">
        <v>20</v>
      </c>
      <c r="E72" t="s">
        <v>168</v>
      </c>
      <c r="F72">
        <v>1975</v>
      </c>
      <c r="G72" s="5">
        <v>480000</v>
      </c>
    </row>
    <row r="73" spans="1:8" x14ac:dyDescent="0.25">
      <c r="A73" t="s">
        <v>166</v>
      </c>
      <c r="B73" t="s">
        <v>65</v>
      </c>
      <c r="C73" t="s">
        <v>140</v>
      </c>
      <c r="D73" t="s">
        <v>23</v>
      </c>
      <c r="E73" t="s">
        <v>171</v>
      </c>
      <c r="F73">
        <v>1975</v>
      </c>
      <c r="G73" s="5">
        <v>434000</v>
      </c>
      <c r="H73" t="s">
        <v>254</v>
      </c>
    </row>
    <row r="74" spans="1:8" x14ac:dyDescent="0.25">
      <c r="A74" t="s">
        <v>165</v>
      </c>
      <c r="B74" t="s">
        <v>66</v>
      </c>
      <c r="C74" t="s">
        <v>141</v>
      </c>
      <c r="D74" t="s">
        <v>23</v>
      </c>
      <c r="E74" t="s">
        <v>170</v>
      </c>
      <c r="F74">
        <v>1976</v>
      </c>
      <c r="G74" s="5">
        <v>491000</v>
      </c>
      <c r="H74" t="s">
        <v>175</v>
      </c>
    </row>
    <row r="75" spans="1:8" x14ac:dyDescent="0.25">
      <c r="A75" t="s">
        <v>164</v>
      </c>
      <c r="B75" t="s">
        <v>59</v>
      </c>
      <c r="C75" t="s">
        <v>142</v>
      </c>
      <c r="D75" t="s">
        <v>23</v>
      </c>
      <c r="E75" t="s">
        <v>171</v>
      </c>
      <c r="F75">
        <v>1965</v>
      </c>
      <c r="G75" s="5">
        <v>318000</v>
      </c>
    </row>
    <row r="76" spans="1:8" x14ac:dyDescent="0.25">
      <c r="A76" t="s">
        <v>165</v>
      </c>
      <c r="B76" t="s">
        <v>67</v>
      </c>
      <c r="C76" t="s">
        <v>143</v>
      </c>
      <c r="D76" t="s">
        <v>20</v>
      </c>
      <c r="E76" t="s">
        <v>169</v>
      </c>
      <c r="F76">
        <v>1963</v>
      </c>
      <c r="G76" s="5">
        <v>370000</v>
      </c>
      <c r="H76" t="s">
        <v>175</v>
      </c>
    </row>
    <row r="77" spans="1:8" x14ac:dyDescent="0.25">
      <c r="A77" t="s">
        <v>167</v>
      </c>
      <c r="B77" t="s">
        <v>54</v>
      </c>
      <c r="C77" t="s">
        <v>110</v>
      </c>
      <c r="D77" t="s">
        <v>20</v>
      </c>
      <c r="E77" t="s">
        <v>170</v>
      </c>
      <c r="F77">
        <v>1962</v>
      </c>
      <c r="G77" s="5">
        <v>315000</v>
      </c>
      <c r="H77" t="s">
        <v>175</v>
      </c>
    </row>
    <row r="78" spans="1:8" x14ac:dyDescent="0.25">
      <c r="A78" t="s">
        <v>166</v>
      </c>
      <c r="B78" t="s">
        <v>68</v>
      </c>
      <c r="C78" t="s">
        <v>144</v>
      </c>
      <c r="D78" t="s">
        <v>23</v>
      </c>
      <c r="E78" t="s">
        <v>170</v>
      </c>
      <c r="F78">
        <v>1975</v>
      </c>
      <c r="G78" s="5">
        <v>461000</v>
      </c>
    </row>
    <row r="79" spans="1:8" x14ac:dyDescent="0.25">
      <c r="A79" t="s">
        <v>165</v>
      </c>
      <c r="B79" t="s">
        <v>61</v>
      </c>
      <c r="C79" t="s">
        <v>145</v>
      </c>
      <c r="D79" t="s">
        <v>20</v>
      </c>
      <c r="E79" t="s">
        <v>169</v>
      </c>
      <c r="F79">
        <v>1967</v>
      </c>
      <c r="G79" s="5">
        <v>439000</v>
      </c>
    </row>
    <row r="80" spans="1:8" x14ac:dyDescent="0.25">
      <c r="A80" t="s">
        <v>165</v>
      </c>
      <c r="B80" t="s">
        <v>69</v>
      </c>
      <c r="C80" t="s">
        <v>146</v>
      </c>
      <c r="D80" t="s">
        <v>23</v>
      </c>
      <c r="E80" t="s">
        <v>168</v>
      </c>
      <c r="F80">
        <v>1971</v>
      </c>
      <c r="G80" s="5">
        <v>585000</v>
      </c>
      <c r="H80" t="s">
        <v>175</v>
      </c>
    </row>
    <row r="81" spans="1:8" x14ac:dyDescent="0.25">
      <c r="A81" t="s">
        <v>165</v>
      </c>
      <c r="B81" t="s">
        <v>15</v>
      </c>
      <c r="C81" t="s">
        <v>147</v>
      </c>
      <c r="D81" t="s">
        <v>20</v>
      </c>
      <c r="E81" t="s">
        <v>170</v>
      </c>
      <c r="F81">
        <v>1970</v>
      </c>
      <c r="G81" s="5">
        <v>410000</v>
      </c>
    </row>
    <row r="82" spans="1:8" x14ac:dyDescent="0.25">
      <c r="A82" t="s">
        <v>164</v>
      </c>
      <c r="B82" t="s">
        <v>15</v>
      </c>
      <c r="C82" t="s">
        <v>96</v>
      </c>
      <c r="D82" t="s">
        <v>20</v>
      </c>
      <c r="E82" t="s">
        <v>169</v>
      </c>
      <c r="F82">
        <v>1964</v>
      </c>
      <c r="G82" s="5">
        <v>429000</v>
      </c>
    </row>
    <row r="83" spans="1:8" x14ac:dyDescent="0.25">
      <c r="A83" t="s">
        <v>167</v>
      </c>
      <c r="B83" t="s">
        <v>70</v>
      </c>
      <c r="C83" t="s">
        <v>148</v>
      </c>
      <c r="D83" t="s">
        <v>20</v>
      </c>
      <c r="E83" t="s">
        <v>170</v>
      </c>
      <c r="F83">
        <v>1975</v>
      </c>
      <c r="G83" s="5">
        <v>453000</v>
      </c>
    </row>
    <row r="84" spans="1:8" x14ac:dyDescent="0.25">
      <c r="A84" t="s">
        <v>167</v>
      </c>
      <c r="B84" t="s">
        <v>13</v>
      </c>
      <c r="C84" t="s">
        <v>149</v>
      </c>
      <c r="D84" t="s">
        <v>20</v>
      </c>
      <c r="E84" t="s">
        <v>171</v>
      </c>
      <c r="F84">
        <v>1968</v>
      </c>
      <c r="G84" s="5">
        <v>572000</v>
      </c>
      <c r="H84" t="s">
        <v>175</v>
      </c>
    </row>
    <row r="85" spans="1:8" x14ac:dyDescent="0.25">
      <c r="A85" t="s">
        <v>166</v>
      </c>
      <c r="B85" t="s">
        <v>71</v>
      </c>
      <c r="C85" t="s">
        <v>150</v>
      </c>
      <c r="D85" t="s">
        <v>23</v>
      </c>
      <c r="E85" t="s">
        <v>170</v>
      </c>
      <c r="F85">
        <v>1985</v>
      </c>
      <c r="G85" s="5">
        <v>447000</v>
      </c>
    </row>
    <row r="86" spans="1:8" x14ac:dyDescent="0.25">
      <c r="A86" t="s">
        <v>165</v>
      </c>
      <c r="B86" t="s">
        <v>45</v>
      </c>
      <c r="C86" t="s">
        <v>151</v>
      </c>
      <c r="D86" t="s">
        <v>20</v>
      </c>
      <c r="E86" t="s">
        <v>170</v>
      </c>
      <c r="F86">
        <v>1966</v>
      </c>
      <c r="G86" s="5">
        <v>402000</v>
      </c>
      <c r="H86" t="s">
        <v>175</v>
      </c>
    </row>
    <row r="87" spans="1:8" x14ac:dyDescent="0.25">
      <c r="A87" t="s">
        <v>165</v>
      </c>
      <c r="B87" t="s">
        <v>72</v>
      </c>
      <c r="C87" t="s">
        <v>152</v>
      </c>
      <c r="D87" t="s">
        <v>20</v>
      </c>
      <c r="E87" t="s">
        <v>169</v>
      </c>
      <c r="F87">
        <v>1961</v>
      </c>
      <c r="G87" s="5">
        <v>352000</v>
      </c>
      <c r="H87" t="s">
        <v>175</v>
      </c>
    </row>
    <row r="88" spans="1:8" x14ac:dyDescent="0.25">
      <c r="A88" t="s">
        <v>165</v>
      </c>
      <c r="B88" t="s">
        <v>18</v>
      </c>
      <c r="C88" t="s">
        <v>153</v>
      </c>
      <c r="D88" t="s">
        <v>20</v>
      </c>
      <c r="E88" t="s">
        <v>170</v>
      </c>
      <c r="F88">
        <v>1978</v>
      </c>
      <c r="G88" s="5">
        <v>591000</v>
      </c>
    </row>
    <row r="89" spans="1:8" x14ac:dyDescent="0.25">
      <c r="A89" t="s">
        <v>166</v>
      </c>
      <c r="B89" t="s">
        <v>73</v>
      </c>
      <c r="C89" t="s">
        <v>154</v>
      </c>
      <c r="D89" t="s">
        <v>23</v>
      </c>
      <c r="E89" t="s">
        <v>169</v>
      </c>
      <c r="F89">
        <v>1967</v>
      </c>
      <c r="G89" s="5">
        <v>411000</v>
      </c>
      <c r="H89" t="s">
        <v>175</v>
      </c>
    </row>
    <row r="90" spans="1:8" x14ac:dyDescent="0.25">
      <c r="A90" t="s">
        <v>166</v>
      </c>
      <c r="B90" t="s">
        <v>74</v>
      </c>
      <c r="C90" t="s">
        <v>155</v>
      </c>
      <c r="D90" t="s">
        <v>23</v>
      </c>
      <c r="E90" t="s">
        <v>170</v>
      </c>
      <c r="F90">
        <v>1961</v>
      </c>
      <c r="G90" s="5">
        <v>521000</v>
      </c>
    </row>
    <row r="91" spans="1:8" x14ac:dyDescent="0.25">
      <c r="A91" t="s">
        <v>165</v>
      </c>
      <c r="B91" t="s">
        <v>75</v>
      </c>
      <c r="C91" t="s">
        <v>156</v>
      </c>
      <c r="D91" t="s">
        <v>20</v>
      </c>
      <c r="E91" t="s">
        <v>170</v>
      </c>
      <c r="F91">
        <v>1964</v>
      </c>
      <c r="G91" s="5">
        <v>334000</v>
      </c>
    </row>
    <row r="92" spans="1:8" x14ac:dyDescent="0.25">
      <c r="A92" t="s">
        <v>167</v>
      </c>
      <c r="B92" t="s">
        <v>76</v>
      </c>
      <c r="C92" t="s">
        <v>157</v>
      </c>
      <c r="D92" t="s">
        <v>23</v>
      </c>
      <c r="E92" t="s">
        <v>171</v>
      </c>
      <c r="F92">
        <v>1980</v>
      </c>
      <c r="G92" s="5">
        <v>599000</v>
      </c>
      <c r="H92" t="s">
        <v>255</v>
      </c>
    </row>
    <row r="93" spans="1:8" x14ac:dyDescent="0.25">
      <c r="A93" t="s">
        <v>166</v>
      </c>
      <c r="B93" t="s">
        <v>77</v>
      </c>
      <c r="C93" t="s">
        <v>158</v>
      </c>
      <c r="D93" t="s">
        <v>20</v>
      </c>
      <c r="E93" t="s">
        <v>169</v>
      </c>
      <c r="F93">
        <v>1969</v>
      </c>
      <c r="G93" s="5">
        <v>303000</v>
      </c>
    </row>
    <row r="94" spans="1:8" x14ac:dyDescent="0.25">
      <c r="A94" t="s">
        <v>166</v>
      </c>
      <c r="B94" t="s">
        <v>78</v>
      </c>
      <c r="C94" t="s">
        <v>83</v>
      </c>
      <c r="D94" t="s">
        <v>20</v>
      </c>
      <c r="E94" t="s">
        <v>169</v>
      </c>
      <c r="F94">
        <v>1972</v>
      </c>
      <c r="G94" s="5">
        <v>578000</v>
      </c>
      <c r="H94" t="s">
        <v>175</v>
      </c>
    </row>
    <row r="95" spans="1:8" x14ac:dyDescent="0.25">
      <c r="A95" t="s">
        <v>166</v>
      </c>
      <c r="B95" t="s">
        <v>79</v>
      </c>
      <c r="C95" t="s">
        <v>159</v>
      </c>
      <c r="D95" t="s">
        <v>23</v>
      </c>
      <c r="E95" t="s">
        <v>169</v>
      </c>
      <c r="F95">
        <v>1958</v>
      </c>
      <c r="G95" s="5">
        <v>445000</v>
      </c>
      <c r="H95" t="s">
        <v>254</v>
      </c>
    </row>
    <row r="96" spans="1:8" x14ac:dyDescent="0.25">
      <c r="A96" t="s">
        <v>166</v>
      </c>
      <c r="B96" t="s">
        <v>80</v>
      </c>
      <c r="C96" t="s">
        <v>88</v>
      </c>
      <c r="D96" t="s">
        <v>23</v>
      </c>
      <c r="E96" t="s">
        <v>170</v>
      </c>
      <c r="F96">
        <v>1957</v>
      </c>
      <c r="G96" s="5">
        <v>400000</v>
      </c>
      <c r="H96" t="s">
        <v>256</v>
      </c>
    </row>
    <row r="97" spans="1:8" x14ac:dyDescent="0.25">
      <c r="A97" t="s">
        <v>166</v>
      </c>
      <c r="B97" t="s">
        <v>81</v>
      </c>
      <c r="C97" t="s">
        <v>160</v>
      </c>
      <c r="D97" t="s">
        <v>23</v>
      </c>
      <c r="E97" t="s">
        <v>170</v>
      </c>
      <c r="F97">
        <v>1974</v>
      </c>
      <c r="G97" s="5">
        <v>576000</v>
      </c>
      <c r="H97" t="s">
        <v>175</v>
      </c>
    </row>
    <row r="98" spans="1:8" x14ac:dyDescent="0.25">
      <c r="A98" t="s">
        <v>165</v>
      </c>
      <c r="B98" t="s">
        <v>54</v>
      </c>
      <c r="C98" t="s">
        <v>161</v>
      </c>
      <c r="D98" t="s">
        <v>20</v>
      </c>
      <c r="E98" t="s">
        <v>168</v>
      </c>
      <c r="F98">
        <v>1966</v>
      </c>
      <c r="G98" s="5">
        <v>505000</v>
      </c>
      <c r="H98" t="s">
        <v>254</v>
      </c>
    </row>
    <row r="99" spans="1:8" x14ac:dyDescent="0.25">
      <c r="A99" t="s">
        <v>164</v>
      </c>
      <c r="B99" t="s">
        <v>18</v>
      </c>
      <c r="C99" t="s">
        <v>162</v>
      </c>
      <c r="D99" t="s">
        <v>20</v>
      </c>
      <c r="E99" t="s">
        <v>169</v>
      </c>
      <c r="F99">
        <v>1955</v>
      </c>
      <c r="G99" s="5">
        <v>304000</v>
      </c>
    </row>
    <row r="100" spans="1:8" x14ac:dyDescent="0.25">
      <c r="A100" t="s">
        <v>166</v>
      </c>
      <c r="B100" t="s">
        <v>12</v>
      </c>
      <c r="C100" t="s">
        <v>163</v>
      </c>
      <c r="D100" t="s">
        <v>20</v>
      </c>
      <c r="E100" t="s">
        <v>169</v>
      </c>
      <c r="F100">
        <v>1973</v>
      </c>
      <c r="G100" s="5">
        <v>479000</v>
      </c>
    </row>
  </sheetData>
  <autoFilter ref="A11:H100"/>
  <hyperlinks>
    <hyperlink ref="B8" location="Innhold!A1" display="Tilbake til innhold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9"/>
  <sheetViews>
    <sheetView workbookViewId="0"/>
  </sheetViews>
  <sheetFormatPr defaultColWidth="11.42578125" defaultRowHeight="15" x14ac:dyDescent="0.25"/>
  <cols>
    <col min="1" max="1" width="4.140625" customWidth="1"/>
    <col min="3" max="3" width="13.5703125" customWidth="1"/>
  </cols>
  <sheetData>
    <row r="1" spans="1:11" ht="20.25" thickBot="1" x14ac:dyDescent="0.35">
      <c r="A1" s="19" t="s">
        <v>265</v>
      </c>
      <c r="B1" s="19"/>
      <c r="C1" s="19"/>
      <c r="D1" s="19"/>
      <c r="E1" s="19"/>
      <c r="F1" s="19"/>
      <c r="G1" s="19"/>
      <c r="H1" s="19"/>
    </row>
    <row r="2" spans="1:11" ht="15.75" thickTop="1" x14ac:dyDescent="0.25">
      <c r="B2" s="20" t="s">
        <v>266</v>
      </c>
      <c r="C2" s="20"/>
    </row>
    <row r="3" spans="1:11" ht="15.75" thickBot="1" x14ac:dyDescent="0.3">
      <c r="B3" s="48" t="s">
        <v>188</v>
      </c>
      <c r="C3" s="48" t="s">
        <v>189</v>
      </c>
    </row>
    <row r="4" spans="1:11" ht="15.75" thickTop="1" x14ac:dyDescent="0.25">
      <c r="B4" s="49" t="s">
        <v>183</v>
      </c>
      <c r="C4" s="50">
        <v>4.45</v>
      </c>
      <c r="E4" s="2" t="s">
        <v>190</v>
      </c>
      <c r="F4" s="3"/>
      <c r="G4" s="3"/>
      <c r="H4" s="3"/>
      <c r="I4" s="3"/>
    </row>
    <row r="5" spans="1:11" x14ac:dyDescent="0.25">
      <c r="B5" s="51" t="s">
        <v>184</v>
      </c>
      <c r="C5" s="52">
        <v>8.3000000000000007</v>
      </c>
      <c r="E5" s="2" t="s">
        <v>590</v>
      </c>
      <c r="F5" s="3"/>
      <c r="G5" s="3"/>
      <c r="H5" s="3"/>
      <c r="I5" s="3"/>
    </row>
    <row r="6" spans="1:11" x14ac:dyDescent="0.25">
      <c r="B6" s="51" t="s">
        <v>185</v>
      </c>
      <c r="C6" s="52">
        <v>6.35</v>
      </c>
    </row>
    <row r="7" spans="1:11" x14ac:dyDescent="0.25">
      <c r="B7" s="51" t="s">
        <v>186</v>
      </c>
      <c r="C7" s="52">
        <v>12.5</v>
      </c>
      <c r="E7" s="2" t="s">
        <v>592</v>
      </c>
      <c r="F7" s="3"/>
      <c r="G7" s="3"/>
      <c r="H7" s="3"/>
      <c r="I7" s="3"/>
    </row>
    <row r="8" spans="1:11" ht="15.75" thickBot="1" x14ac:dyDescent="0.3">
      <c r="B8" s="53" t="s">
        <v>187</v>
      </c>
      <c r="C8" s="54">
        <v>19.5</v>
      </c>
      <c r="E8" s="2" t="s">
        <v>591</v>
      </c>
      <c r="F8" s="3"/>
      <c r="G8" s="3"/>
      <c r="H8" s="3"/>
      <c r="I8" s="3"/>
    </row>
    <row r="9" spans="1:11" ht="15.75" thickTop="1" x14ac:dyDescent="0.25"/>
    <row r="11" spans="1:11" x14ac:dyDescent="0.25">
      <c r="B11" s="20" t="s">
        <v>593</v>
      </c>
      <c r="C11" s="20"/>
      <c r="D11" s="20"/>
      <c r="E11" s="20"/>
    </row>
    <row r="12" spans="1:11" ht="18" thickBot="1" x14ac:dyDescent="0.35">
      <c r="B12" s="7" t="s">
        <v>191</v>
      </c>
      <c r="C12" s="7" t="s">
        <v>188</v>
      </c>
      <c r="D12" s="7" t="s">
        <v>189</v>
      </c>
      <c r="E12" s="7" t="s">
        <v>192</v>
      </c>
    </row>
    <row r="13" spans="1:11" ht="15.75" thickTop="1" x14ac:dyDescent="0.25">
      <c r="B13">
        <v>5.83</v>
      </c>
      <c r="C13" t="s">
        <v>183</v>
      </c>
      <c r="D13" s="4">
        <f t="shared" ref="D13:D25" si="0">IF(C13="",0,VLOOKUP(C13,Priser,2,FALSE))</f>
        <v>4.45</v>
      </c>
      <c r="E13" s="4">
        <f>B13*D13</f>
        <v>25.9435</v>
      </c>
    </row>
    <row r="14" spans="1:11" x14ac:dyDescent="0.25">
      <c r="B14">
        <v>4.54</v>
      </c>
      <c r="C14" t="s">
        <v>184</v>
      </c>
      <c r="D14" s="4">
        <f t="shared" si="0"/>
        <v>8.3000000000000007</v>
      </c>
      <c r="E14" s="4">
        <f t="shared" ref="E14:E25" si="1">B14*D14</f>
        <v>37.682000000000002</v>
      </c>
      <c r="G14" s="2" t="s">
        <v>193</v>
      </c>
      <c r="H14" s="3"/>
      <c r="I14" s="3"/>
      <c r="J14" s="3"/>
      <c r="K14" s="3"/>
    </row>
    <row r="15" spans="1:11" x14ac:dyDescent="0.25">
      <c r="B15">
        <v>3.96</v>
      </c>
      <c r="C15" t="s">
        <v>185</v>
      </c>
      <c r="D15" s="4">
        <f t="shared" si="0"/>
        <v>6.35</v>
      </c>
      <c r="E15" s="4">
        <f t="shared" si="1"/>
        <v>25.145999999999997</v>
      </c>
      <c r="G15" s="2" t="s">
        <v>258</v>
      </c>
      <c r="H15" s="3"/>
      <c r="I15" s="3"/>
      <c r="J15" s="3"/>
      <c r="K15" s="3"/>
    </row>
    <row r="16" spans="1:11" x14ac:dyDescent="0.25">
      <c r="B16">
        <v>4.3099999999999996</v>
      </c>
      <c r="D16" s="4">
        <f t="shared" si="0"/>
        <v>0</v>
      </c>
      <c r="E16" s="4">
        <f t="shared" si="1"/>
        <v>0</v>
      </c>
    </row>
    <row r="17" spans="2:11" x14ac:dyDescent="0.25">
      <c r="B17">
        <v>4.0599999999999996</v>
      </c>
      <c r="D17" s="4">
        <f t="shared" si="0"/>
        <v>0</v>
      </c>
      <c r="E17" s="4">
        <f t="shared" si="1"/>
        <v>0</v>
      </c>
      <c r="G17" s="2" t="s">
        <v>267</v>
      </c>
      <c r="H17" s="3"/>
      <c r="I17" s="3"/>
      <c r="J17" s="3"/>
      <c r="K17" s="3"/>
    </row>
    <row r="18" spans="2:11" x14ac:dyDescent="0.25">
      <c r="B18">
        <v>4.4400000000000004</v>
      </c>
      <c r="D18" s="4">
        <f t="shared" si="0"/>
        <v>0</v>
      </c>
      <c r="E18" s="4">
        <f t="shared" si="1"/>
        <v>0</v>
      </c>
    </row>
    <row r="19" spans="2:11" x14ac:dyDescent="0.25">
      <c r="B19">
        <v>3.34</v>
      </c>
      <c r="D19" s="4">
        <f t="shared" si="0"/>
        <v>0</v>
      </c>
      <c r="E19" s="4">
        <f t="shared" si="1"/>
        <v>0</v>
      </c>
    </row>
    <row r="20" spans="2:11" x14ac:dyDescent="0.25">
      <c r="B20">
        <v>3.96</v>
      </c>
      <c r="D20" s="4">
        <f t="shared" si="0"/>
        <v>0</v>
      </c>
      <c r="E20" s="4">
        <f t="shared" si="1"/>
        <v>0</v>
      </c>
    </row>
    <row r="21" spans="2:11" x14ac:dyDescent="0.25">
      <c r="B21">
        <v>4.1900000000000004</v>
      </c>
      <c r="D21" s="4">
        <f t="shared" si="0"/>
        <v>0</v>
      </c>
      <c r="E21" s="4">
        <f t="shared" si="1"/>
        <v>0</v>
      </c>
    </row>
    <row r="22" spans="2:11" x14ac:dyDescent="0.25">
      <c r="B22">
        <v>5.59</v>
      </c>
      <c r="D22" s="4">
        <f t="shared" si="0"/>
        <v>0</v>
      </c>
      <c r="E22" s="4">
        <f t="shared" si="1"/>
        <v>0</v>
      </c>
    </row>
    <row r="23" spans="2:11" x14ac:dyDescent="0.25">
      <c r="B23">
        <v>4.29</v>
      </c>
      <c r="D23" s="4">
        <f t="shared" si="0"/>
        <v>0</v>
      </c>
      <c r="E23" s="4">
        <f t="shared" si="1"/>
        <v>0</v>
      </c>
    </row>
    <row r="24" spans="2:11" x14ac:dyDescent="0.25">
      <c r="B24">
        <v>5.45</v>
      </c>
      <c r="D24" s="4">
        <f t="shared" si="0"/>
        <v>0</v>
      </c>
      <c r="E24" s="4">
        <f t="shared" si="1"/>
        <v>0</v>
      </c>
    </row>
    <row r="25" spans="2:11" x14ac:dyDescent="0.25">
      <c r="B25">
        <v>3.89</v>
      </c>
      <c r="D25" s="4">
        <f t="shared" si="0"/>
        <v>0</v>
      </c>
      <c r="E25" s="4">
        <f t="shared" si="1"/>
        <v>0</v>
      </c>
    </row>
    <row r="26" spans="2:11" ht="15.75" thickBot="1" x14ac:dyDescent="0.3">
      <c r="B26" s="8"/>
      <c r="C26" s="8"/>
      <c r="D26" s="8" t="s">
        <v>194</v>
      </c>
      <c r="E26" s="9">
        <f>SUM(E13:E25)</f>
        <v>88.771500000000003</v>
      </c>
    </row>
    <row r="27" spans="2:11" ht="15.75" thickTop="1" x14ac:dyDescent="0.25"/>
    <row r="29" spans="2:11" x14ac:dyDescent="0.25">
      <c r="B29" s="55" t="s">
        <v>594</v>
      </c>
    </row>
  </sheetData>
  <dataValidations count="1">
    <dataValidation type="list" allowBlank="1" showInputMessage="1" showErrorMessage="1" sqref="C13:C25">
      <formula1>Varer</formula1>
    </dataValidation>
  </dataValidations>
  <hyperlinks>
    <hyperlink ref="B29" location="Innhold!A1" display="Tilbake til innhold"/>
  </hyperlink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8"/>
  <sheetViews>
    <sheetView workbookViewId="0">
      <selection sqref="A1:H1"/>
    </sheetView>
  </sheetViews>
  <sheetFormatPr defaultColWidth="11.42578125" defaultRowHeight="15" x14ac:dyDescent="0.25"/>
  <cols>
    <col min="1" max="1" width="6.28515625" customWidth="1"/>
    <col min="2" max="2" width="9.42578125" customWidth="1"/>
    <col min="3" max="3" width="25" customWidth="1"/>
    <col min="4" max="4" width="9.5703125" bestFit="1" customWidth="1"/>
    <col min="5" max="5" width="4.140625" customWidth="1"/>
    <col min="7" max="7" width="4.7109375" customWidth="1"/>
    <col min="8" max="8" width="13" bestFit="1" customWidth="1"/>
  </cols>
  <sheetData>
    <row r="1" spans="1:10" ht="20.25" thickBot="1" x14ac:dyDescent="0.35">
      <c r="A1" s="19" t="s">
        <v>260</v>
      </c>
      <c r="B1" s="19"/>
      <c r="C1" s="19"/>
      <c r="D1" s="19"/>
      <c r="E1" s="19"/>
      <c r="F1" s="19"/>
      <c r="G1" s="19"/>
      <c r="H1" s="19"/>
    </row>
    <row r="2" spans="1:10" ht="15.75" thickTop="1" x14ac:dyDescent="0.25"/>
    <row r="3" spans="1:10" x14ac:dyDescent="0.25">
      <c r="B3">
        <v>129.65</v>
      </c>
      <c r="C3" t="s">
        <v>296</v>
      </c>
      <c r="D3" s="37">
        <f>ROUND(B3,0)</f>
        <v>130</v>
      </c>
    </row>
    <row r="4" spans="1:10" x14ac:dyDescent="0.25">
      <c r="B4">
        <v>129.65</v>
      </c>
      <c r="C4" t="s">
        <v>262</v>
      </c>
      <c r="D4" s="37">
        <f>ROUNDDOWN(B4,0)</f>
        <v>129</v>
      </c>
    </row>
    <row r="5" spans="1:10" x14ac:dyDescent="0.25">
      <c r="B5">
        <v>129.65</v>
      </c>
      <c r="C5" t="s">
        <v>223</v>
      </c>
      <c r="D5" s="37">
        <f>ROUNDUP(B5,0)</f>
        <v>130</v>
      </c>
    </row>
    <row r="6" spans="1:10" x14ac:dyDescent="0.25">
      <c r="B6">
        <v>129.65</v>
      </c>
      <c r="C6" t="s">
        <v>263</v>
      </c>
      <c r="D6" s="37">
        <f>CEILING(B6,100)-0.1</f>
        <v>199.9</v>
      </c>
      <c r="E6" s="2" t="s">
        <v>268</v>
      </c>
      <c r="F6" s="3"/>
      <c r="G6" s="3"/>
      <c r="H6" s="3"/>
      <c r="I6" s="3"/>
      <c r="J6" s="3"/>
    </row>
    <row r="8" spans="1:10" ht="15.75" thickBot="1" x14ac:dyDescent="0.3">
      <c r="A8" s="6" t="s">
        <v>269</v>
      </c>
      <c r="B8" s="6"/>
      <c r="C8" s="6"/>
      <c r="D8" s="6"/>
      <c r="E8" s="6"/>
      <c r="F8" s="6"/>
      <c r="G8" s="6"/>
      <c r="H8" s="6"/>
    </row>
    <row r="9" spans="1:10" ht="15.75" thickBot="1" x14ac:dyDescent="0.3"/>
    <row r="10" spans="1:10" ht="15.75" thickBot="1" x14ac:dyDescent="0.3">
      <c r="B10" t="s">
        <v>195</v>
      </c>
      <c r="C10" s="13">
        <v>33</v>
      </c>
      <c r="D10" t="s">
        <v>196</v>
      </c>
    </row>
    <row r="11" spans="1:10" x14ac:dyDescent="0.25">
      <c r="B11" s="21">
        <v>5</v>
      </c>
      <c r="C11" t="s">
        <v>198</v>
      </c>
      <c r="D11" t="s">
        <v>197</v>
      </c>
      <c r="E11" s="10">
        <f>CEILING(C10,B11)/B11</f>
        <v>7</v>
      </c>
      <c r="F11" t="s">
        <v>199</v>
      </c>
      <c r="G11">
        <f>CEILING(C10,B11)-C10</f>
        <v>2</v>
      </c>
      <c r="H11" t="s">
        <v>201</v>
      </c>
    </row>
    <row r="12" spans="1:10" x14ac:dyDescent="0.25">
      <c r="A12" t="s">
        <v>213</v>
      </c>
      <c r="B12" s="21">
        <v>16</v>
      </c>
      <c r="C12" t="s">
        <v>202</v>
      </c>
      <c r="D12" t="s">
        <v>197</v>
      </c>
      <c r="E12" s="10">
        <f>CEILING(C10,B12)/B12</f>
        <v>3</v>
      </c>
      <c r="F12" t="s">
        <v>200</v>
      </c>
      <c r="G12">
        <f>CEILING(C10,B12)-C10</f>
        <v>15</v>
      </c>
      <c r="H12" t="s">
        <v>201</v>
      </c>
    </row>
    <row r="13" spans="1:10" x14ac:dyDescent="0.25">
      <c r="B13" s="21">
        <v>8</v>
      </c>
      <c r="C13" t="s">
        <v>214</v>
      </c>
      <c r="D13" t="s">
        <v>197</v>
      </c>
      <c r="E13" s="10">
        <f>CEILING(C10,B13)/B13</f>
        <v>5</v>
      </c>
      <c r="F13" t="s">
        <v>215</v>
      </c>
    </row>
    <row r="18" spans="2:2" x14ac:dyDescent="0.25">
      <c r="B18" s="55" t="s">
        <v>594</v>
      </c>
    </row>
  </sheetData>
  <hyperlinks>
    <hyperlink ref="B18" location="Innhold!A1" display="Tilbake til innhold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0"/>
  <sheetViews>
    <sheetView workbookViewId="0"/>
  </sheetViews>
  <sheetFormatPr defaultColWidth="11.42578125" defaultRowHeight="15" x14ac:dyDescent="0.25"/>
  <cols>
    <col min="1" max="1" width="2.5703125" customWidth="1"/>
    <col min="2" max="2" width="6" customWidth="1"/>
    <col min="3" max="3" width="22.140625" customWidth="1"/>
    <col min="4" max="4" width="12.140625" customWidth="1"/>
    <col min="5" max="5" width="12.28515625" customWidth="1"/>
  </cols>
  <sheetData>
    <row r="1" spans="1:9" ht="20.25" thickBot="1" x14ac:dyDescent="0.35">
      <c r="A1" s="19" t="s">
        <v>904</v>
      </c>
      <c r="B1" s="19"/>
      <c r="C1" s="19"/>
      <c r="D1" s="19"/>
      <c r="E1" s="19"/>
      <c r="F1" s="19"/>
      <c r="G1" s="19"/>
      <c r="H1" s="19"/>
    </row>
    <row r="2" spans="1:9" ht="15.75" thickTop="1" x14ac:dyDescent="0.25"/>
    <row r="4" spans="1:9" x14ac:dyDescent="0.25">
      <c r="E4" s="2" t="s">
        <v>901</v>
      </c>
      <c r="F4" s="3"/>
      <c r="G4" s="3"/>
      <c r="H4" s="3"/>
      <c r="I4" s="3"/>
    </row>
    <row r="5" spans="1:9" x14ac:dyDescent="0.25">
      <c r="B5" t="s">
        <v>888</v>
      </c>
      <c r="C5" t="s">
        <v>888</v>
      </c>
      <c r="D5" t="s">
        <v>879</v>
      </c>
      <c r="E5" s="71" t="s">
        <v>887</v>
      </c>
      <c r="F5" s="40" t="s">
        <v>886</v>
      </c>
    </row>
    <row r="6" spans="1:9" x14ac:dyDescent="0.25">
      <c r="B6" s="40" t="s">
        <v>889</v>
      </c>
      <c r="C6" t="s">
        <v>883</v>
      </c>
      <c r="D6" s="31">
        <v>111962</v>
      </c>
      <c r="E6" s="72">
        <f>D6+1-ROW()/100</f>
        <v>111962.94</v>
      </c>
      <c r="F6" s="56">
        <f t="shared" ref="F6:F15" si="0">RANK(E6,$E$6:$E$15)</f>
        <v>2</v>
      </c>
    </row>
    <row r="7" spans="1:9" x14ac:dyDescent="0.25">
      <c r="B7" s="40" t="s">
        <v>890</v>
      </c>
      <c r="C7" t="s">
        <v>882</v>
      </c>
      <c r="D7" s="31">
        <v>80122</v>
      </c>
      <c r="E7" s="72">
        <f t="shared" ref="E7:E15" si="1">D7+1-ROW()/100</f>
        <v>80122.929999999993</v>
      </c>
      <c r="F7" s="56">
        <f t="shared" si="0"/>
        <v>3</v>
      </c>
    </row>
    <row r="8" spans="1:9" x14ac:dyDescent="0.25">
      <c r="B8" s="40" t="s">
        <v>891</v>
      </c>
      <c r="C8" t="s">
        <v>885</v>
      </c>
      <c r="D8" s="31">
        <v>51511</v>
      </c>
      <c r="E8" s="72">
        <f t="shared" si="1"/>
        <v>51511.92</v>
      </c>
      <c r="F8" s="56">
        <f t="shared" si="0"/>
        <v>5</v>
      </c>
    </row>
    <row r="9" spans="1:9" x14ac:dyDescent="0.25">
      <c r="B9" s="40" t="s">
        <v>892</v>
      </c>
      <c r="C9" t="s">
        <v>884</v>
      </c>
      <c r="D9" s="31">
        <v>30670</v>
      </c>
      <c r="E9" s="72">
        <f t="shared" si="1"/>
        <v>30670.91</v>
      </c>
      <c r="F9" s="56">
        <f t="shared" si="0"/>
        <v>7</v>
      </c>
    </row>
    <row r="10" spans="1:9" x14ac:dyDescent="0.25">
      <c r="B10" s="40" t="s">
        <v>893</v>
      </c>
      <c r="C10" t="s">
        <v>876</v>
      </c>
      <c r="D10" s="31">
        <v>65398</v>
      </c>
      <c r="E10" s="72">
        <f t="shared" si="1"/>
        <v>65398.9</v>
      </c>
      <c r="F10" s="56">
        <f t="shared" si="0"/>
        <v>4</v>
      </c>
    </row>
    <row r="11" spans="1:9" x14ac:dyDescent="0.25">
      <c r="B11" s="40" t="s">
        <v>894</v>
      </c>
      <c r="C11" t="s">
        <v>877</v>
      </c>
      <c r="D11" s="31">
        <v>38038</v>
      </c>
      <c r="E11" s="72">
        <f t="shared" si="1"/>
        <v>38038.89</v>
      </c>
      <c r="F11" s="56">
        <f t="shared" si="0"/>
        <v>6</v>
      </c>
    </row>
    <row r="12" spans="1:9" x14ac:dyDescent="0.25">
      <c r="B12" s="40" t="s">
        <v>895</v>
      </c>
      <c r="C12" t="s">
        <v>881</v>
      </c>
      <c r="D12" s="31">
        <v>119342</v>
      </c>
      <c r="E12" s="72">
        <f t="shared" si="1"/>
        <v>119342.88</v>
      </c>
      <c r="F12" s="56">
        <f t="shared" si="0"/>
        <v>1</v>
      </c>
    </row>
    <row r="13" spans="1:9" x14ac:dyDescent="0.25">
      <c r="B13" s="40" t="s">
        <v>896</v>
      </c>
      <c r="C13" t="s">
        <v>878</v>
      </c>
      <c r="D13" s="31">
        <v>28694</v>
      </c>
      <c r="E13" s="72">
        <f t="shared" si="1"/>
        <v>28694.87</v>
      </c>
      <c r="F13" s="56">
        <f t="shared" si="0"/>
        <v>8</v>
      </c>
    </row>
    <row r="14" spans="1:9" x14ac:dyDescent="0.25">
      <c r="B14" s="40" t="s">
        <v>897</v>
      </c>
      <c r="C14" t="s">
        <v>880</v>
      </c>
      <c r="D14" s="31">
        <v>18033</v>
      </c>
      <c r="E14" s="72">
        <f t="shared" si="1"/>
        <v>18033.86</v>
      </c>
      <c r="F14" s="56">
        <f t="shared" si="0"/>
        <v>9</v>
      </c>
    </row>
    <row r="15" spans="1:9" x14ac:dyDescent="0.25">
      <c r="B15" s="40" t="s">
        <v>254</v>
      </c>
      <c r="C15" t="s">
        <v>875</v>
      </c>
      <c r="D15" s="31">
        <v>0</v>
      </c>
      <c r="E15" s="72">
        <f t="shared" si="1"/>
        <v>0.85</v>
      </c>
      <c r="F15" s="56">
        <f t="shared" si="0"/>
        <v>10</v>
      </c>
    </row>
    <row r="17" spans="2:7" x14ac:dyDescent="0.25">
      <c r="B17" t="s">
        <v>898</v>
      </c>
    </row>
    <row r="18" spans="2:7" x14ac:dyDescent="0.25">
      <c r="B18" s="2" t="s">
        <v>900</v>
      </c>
      <c r="C18" s="3"/>
      <c r="D18" s="3"/>
      <c r="E18" s="3"/>
      <c r="F18" s="3"/>
      <c r="G18" s="3"/>
    </row>
    <row r="19" spans="2:7" ht="15.75" thickBot="1" x14ac:dyDescent="0.3"/>
    <row r="20" spans="2:7" x14ac:dyDescent="0.25">
      <c r="B20" s="73" t="s">
        <v>886</v>
      </c>
      <c r="C20" s="74" t="s">
        <v>888</v>
      </c>
      <c r="D20" s="75" t="s">
        <v>879</v>
      </c>
    </row>
    <row r="21" spans="2:7" x14ac:dyDescent="0.25">
      <c r="B21" s="65">
        <v>1</v>
      </c>
      <c r="C21" s="66" t="str">
        <f t="shared" ref="C21:C30" si="2">INDEX($B$6:$B$15,MATCH(B21,$F$6:$F$15,0))&amp;": "&amp;INDEX($C$6:$C$15,MATCH(B21,$F$6:$F$15,0))</f>
        <v>G: Gatas Parlament</v>
      </c>
      <c r="D21" s="67">
        <f t="shared" ref="D21:D30" si="3">INDEX($D$6:$D$15,MATCH(B21,$F$6:$F$15,0))</f>
        <v>119342</v>
      </c>
    </row>
    <row r="22" spans="2:7" x14ac:dyDescent="0.25">
      <c r="B22" s="65">
        <v>2</v>
      </c>
      <c r="C22" s="66" t="str">
        <f t="shared" si="2"/>
        <v>A: Tone Damlie Aaberge</v>
      </c>
      <c r="D22" s="67">
        <f t="shared" si="3"/>
        <v>111962</v>
      </c>
    </row>
    <row r="23" spans="2:7" x14ac:dyDescent="0.25">
      <c r="B23" s="65">
        <v>3</v>
      </c>
      <c r="C23" s="66" t="str">
        <f t="shared" si="2"/>
        <v>B: Satyricon</v>
      </c>
      <c r="D23" s="67">
        <f t="shared" si="3"/>
        <v>80122</v>
      </c>
    </row>
    <row r="24" spans="2:7" x14ac:dyDescent="0.25">
      <c r="B24" s="65">
        <v>4</v>
      </c>
      <c r="C24" s="66" t="str">
        <f t="shared" si="2"/>
        <v>E: Tor Endresen</v>
      </c>
      <c r="D24" s="67">
        <f t="shared" si="3"/>
        <v>65398</v>
      </c>
    </row>
    <row r="25" spans="2:7" x14ac:dyDescent="0.25">
      <c r="B25" s="65">
        <v>5</v>
      </c>
      <c r="C25" s="66" t="str">
        <f t="shared" si="2"/>
        <v>C: Hilde Heltberg</v>
      </c>
      <c r="D25" s="67">
        <f t="shared" si="3"/>
        <v>51511</v>
      </c>
    </row>
    <row r="26" spans="2:7" x14ac:dyDescent="0.25">
      <c r="B26" s="65">
        <v>6</v>
      </c>
      <c r="C26" s="66" t="str">
        <f t="shared" si="2"/>
        <v>F: Aleksander Rybak</v>
      </c>
      <c r="D26" s="67">
        <f t="shared" si="3"/>
        <v>38038</v>
      </c>
    </row>
    <row r="27" spans="2:7" x14ac:dyDescent="0.25">
      <c r="B27" s="65">
        <v>7</v>
      </c>
      <c r="C27" s="66" t="str">
        <f t="shared" si="2"/>
        <v>D: Elisabeth Andreassen</v>
      </c>
      <c r="D27" s="67">
        <f t="shared" si="3"/>
        <v>30670</v>
      </c>
    </row>
    <row r="28" spans="2:7" x14ac:dyDescent="0.25">
      <c r="B28" s="65">
        <v>8</v>
      </c>
      <c r="C28" s="66" t="str">
        <f t="shared" si="2"/>
        <v>H: Black Sheeps</v>
      </c>
      <c r="D28" s="67">
        <f t="shared" si="3"/>
        <v>28694</v>
      </c>
    </row>
    <row r="29" spans="2:7" x14ac:dyDescent="0.25">
      <c r="B29" s="65">
        <v>9</v>
      </c>
      <c r="C29" s="66" t="str">
        <f t="shared" si="2"/>
        <v>I: Anita Skorgan</v>
      </c>
      <c r="D29" s="67">
        <f t="shared" si="3"/>
        <v>18033</v>
      </c>
    </row>
    <row r="30" spans="2:7" ht="15.75" thickBot="1" x14ac:dyDescent="0.3">
      <c r="B30" s="68">
        <v>10</v>
      </c>
      <c r="C30" s="69" t="str">
        <f t="shared" si="2"/>
        <v>J: Jahn Teigen</v>
      </c>
      <c r="D30" s="70">
        <f t="shared" si="3"/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5"/>
  <sheetViews>
    <sheetView workbookViewId="0">
      <selection activeCell="B7" sqref="B7"/>
    </sheetView>
  </sheetViews>
  <sheetFormatPr defaultColWidth="11.42578125" defaultRowHeight="15" x14ac:dyDescent="0.25"/>
  <cols>
    <col min="1" max="1" width="19.140625" customWidth="1"/>
    <col min="2" max="2" width="24.7109375" customWidth="1"/>
  </cols>
  <sheetData>
    <row r="1" spans="1:8" ht="20.25" thickBot="1" x14ac:dyDescent="0.35">
      <c r="A1" s="19" t="s">
        <v>243</v>
      </c>
      <c r="B1" s="19"/>
      <c r="C1" s="19"/>
      <c r="D1" s="19"/>
      <c r="E1" s="19"/>
      <c r="F1" s="19"/>
      <c r="G1" s="19"/>
      <c r="H1" s="19"/>
    </row>
    <row r="2" spans="1:8" ht="16.5" thickTop="1" thickBot="1" x14ac:dyDescent="0.3"/>
    <row r="3" spans="1:8" ht="15.75" thickBot="1" x14ac:dyDescent="0.3">
      <c r="A3" s="18" t="s">
        <v>250</v>
      </c>
      <c r="B3" s="36">
        <v>2011</v>
      </c>
    </row>
    <row r="5" spans="1:8" x14ac:dyDescent="0.25">
      <c r="A5" t="s">
        <v>225</v>
      </c>
      <c r="B5" s="11">
        <f>DOLLAR(("4/"&amp;B3)/7+MOD(19*MOD(B3,19)-7,30)*14%,)*7-6+(YEAR(1)=1904)-(YEAR(1)=1904)*NOT(ISNA(MATCH(B3,{1998;2008;2012;2018;2022;2032;2042;2049},0)))*7</f>
        <v>40657</v>
      </c>
      <c r="C5" s="2" t="s">
        <v>238</v>
      </c>
      <c r="D5" s="3"/>
      <c r="E5" s="3"/>
      <c r="F5" s="3"/>
      <c r="G5" s="3"/>
    </row>
    <row r="6" spans="1:8" x14ac:dyDescent="0.25">
      <c r="B6" s="11"/>
      <c r="C6" s="2" t="s">
        <v>239</v>
      </c>
      <c r="D6" s="3"/>
      <c r="E6" s="3"/>
      <c r="F6" s="3"/>
      <c r="G6" s="3"/>
    </row>
    <row r="7" spans="1:8" x14ac:dyDescent="0.25">
      <c r="B7" s="11"/>
      <c r="C7" s="3" t="s">
        <v>240</v>
      </c>
      <c r="D7" s="3"/>
      <c r="E7" s="3"/>
      <c r="F7" s="3"/>
      <c r="G7" s="3"/>
    </row>
    <row r="9" spans="1:8" x14ac:dyDescent="0.25">
      <c r="A9" t="s">
        <v>226</v>
      </c>
      <c r="B9" s="35">
        <f>DATE(B3,1,1)</f>
        <v>40544</v>
      </c>
    </row>
    <row r="10" spans="1:8" x14ac:dyDescent="0.25">
      <c r="A10" t="s">
        <v>227</v>
      </c>
      <c r="B10" s="35">
        <f>B5-7</f>
        <v>40650</v>
      </c>
      <c r="C10" s="2" t="s">
        <v>241</v>
      </c>
      <c r="D10" s="3"/>
    </row>
    <row r="11" spans="1:8" x14ac:dyDescent="0.25">
      <c r="A11" t="s">
        <v>228</v>
      </c>
      <c r="B11" s="35">
        <f>B5-3</f>
        <v>40654</v>
      </c>
      <c r="C11" s="2" t="s">
        <v>241</v>
      </c>
      <c r="D11" s="3"/>
    </row>
    <row r="12" spans="1:8" x14ac:dyDescent="0.25">
      <c r="A12" t="s">
        <v>229</v>
      </c>
      <c r="B12" s="35">
        <f>B5-2</f>
        <v>40655</v>
      </c>
      <c r="C12" s="2" t="s">
        <v>241</v>
      </c>
      <c r="D12" s="3"/>
    </row>
    <row r="13" spans="1:8" x14ac:dyDescent="0.25">
      <c r="A13" t="s">
        <v>225</v>
      </c>
      <c r="B13" s="35">
        <f>B5</f>
        <v>40657</v>
      </c>
    </row>
    <row r="14" spans="1:8" x14ac:dyDescent="0.25">
      <c r="A14" t="s">
        <v>230</v>
      </c>
      <c r="B14" s="35">
        <f>B5+1</f>
        <v>40658</v>
      </c>
      <c r="C14" s="2" t="s">
        <v>241</v>
      </c>
      <c r="D14" s="3"/>
    </row>
    <row r="15" spans="1:8" x14ac:dyDescent="0.25">
      <c r="A15" s="12" t="s">
        <v>231</v>
      </c>
      <c r="B15" s="35">
        <f>DATE(B3,5,1)</f>
        <v>40664</v>
      </c>
    </row>
    <row r="16" spans="1:8" x14ac:dyDescent="0.25">
      <c r="A16" t="s">
        <v>232</v>
      </c>
      <c r="B16" s="35">
        <f>B5+39</f>
        <v>40696</v>
      </c>
      <c r="C16" s="2" t="s">
        <v>241</v>
      </c>
      <c r="D16" s="3"/>
    </row>
    <row r="17" spans="1:4" x14ac:dyDescent="0.25">
      <c r="A17" t="s">
        <v>233</v>
      </c>
      <c r="B17" s="35">
        <f>DATE(B3,5,17)</f>
        <v>40680</v>
      </c>
    </row>
    <row r="18" spans="1:4" x14ac:dyDescent="0.25">
      <c r="A18" t="s">
        <v>234</v>
      </c>
      <c r="B18" s="35">
        <f>B5+49</f>
        <v>40706</v>
      </c>
      <c r="C18" s="2" t="s">
        <v>241</v>
      </c>
      <c r="D18" s="3"/>
    </row>
    <row r="19" spans="1:4" x14ac:dyDescent="0.25">
      <c r="A19" t="s">
        <v>235</v>
      </c>
      <c r="B19" s="35">
        <f>B5+50</f>
        <v>40707</v>
      </c>
      <c r="C19" s="2" t="s">
        <v>241</v>
      </c>
      <c r="D19" s="3"/>
    </row>
    <row r="20" spans="1:4" x14ac:dyDescent="0.25">
      <c r="A20" t="s">
        <v>236</v>
      </c>
      <c r="B20" s="35">
        <f>DATE(B3,12,25)</f>
        <v>40902</v>
      </c>
    </row>
    <row r="21" spans="1:4" x14ac:dyDescent="0.25">
      <c r="A21" t="s">
        <v>237</v>
      </c>
      <c r="B21" s="35">
        <f>DATE(B3,12,26)</f>
        <v>40903</v>
      </c>
    </row>
    <row r="25" spans="1:4" x14ac:dyDescent="0.25">
      <c r="A25" s="55" t="s">
        <v>594</v>
      </c>
    </row>
  </sheetData>
  <dataValidations count="1">
    <dataValidation type="whole" allowBlank="1" showInputMessage="1" showErrorMessage="1" sqref="B3">
      <formula1>1</formula1>
      <formula2>2999</formula2>
    </dataValidation>
  </dataValidations>
  <hyperlinks>
    <hyperlink ref="A25" location="Innhold!A1" display="Tilbake til innhold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55"/>
  <sheetViews>
    <sheetView workbookViewId="0"/>
  </sheetViews>
  <sheetFormatPr defaultColWidth="11.42578125" defaultRowHeight="15" x14ac:dyDescent="0.25"/>
  <cols>
    <col min="1" max="1" width="19.85546875" customWidth="1"/>
    <col min="2" max="2" width="11.85546875" customWidth="1"/>
    <col min="3" max="3" width="18" bestFit="1" customWidth="1"/>
    <col min="5" max="5" width="17.85546875" bestFit="1" customWidth="1"/>
    <col min="7" max="7" width="13.28515625" customWidth="1"/>
  </cols>
  <sheetData>
    <row r="1" spans="1:8" ht="20.25" thickBot="1" x14ac:dyDescent="0.35">
      <c r="A1" s="19" t="s">
        <v>270</v>
      </c>
      <c r="B1" s="19"/>
      <c r="C1" s="19"/>
      <c r="D1" s="19"/>
      <c r="E1" s="19"/>
      <c r="F1" s="19"/>
      <c r="G1" s="19"/>
      <c r="H1" s="19"/>
    </row>
    <row r="2" spans="1:8" ht="15.75" thickTop="1" x14ac:dyDescent="0.25"/>
    <row r="3" spans="1:8" x14ac:dyDescent="0.25">
      <c r="A3" t="s">
        <v>588</v>
      </c>
      <c r="B3" s="34">
        <f ca="1">TODAY()</f>
        <v>42261</v>
      </c>
    </row>
    <row r="5" spans="1:8" ht="15.75" thickBot="1" x14ac:dyDescent="0.3">
      <c r="A5" s="6" t="s">
        <v>282</v>
      </c>
      <c r="B5" s="6"/>
    </row>
    <row r="7" spans="1:8" x14ac:dyDescent="0.25">
      <c r="A7" t="s">
        <v>281</v>
      </c>
      <c r="B7" s="22">
        <v>39959</v>
      </c>
    </row>
    <row r="9" spans="1:8" x14ac:dyDescent="0.25">
      <c r="A9" t="s">
        <v>271</v>
      </c>
      <c r="B9" s="10" t="str">
        <f>TEXT(B7,"dddd")</f>
        <v>tirsdag</v>
      </c>
    </row>
    <row r="10" spans="1:8" x14ac:dyDescent="0.25">
      <c r="A10" t="s">
        <v>272</v>
      </c>
      <c r="B10" s="10" t="str">
        <f>TEXT(B7,"mmm")</f>
        <v>mai</v>
      </c>
    </row>
    <row r="11" spans="1:8" x14ac:dyDescent="0.25">
      <c r="A11" t="s">
        <v>273</v>
      </c>
      <c r="B11" s="10">
        <f>DAY(B7)</f>
        <v>26</v>
      </c>
    </row>
    <row r="12" spans="1:8" x14ac:dyDescent="0.25">
      <c r="A12" t="s">
        <v>935</v>
      </c>
      <c r="B12" s="10">
        <f>1+INT((B7-DATE(YEAR(B7+4-WEEKDAY(B7+6)),1,5)+WEEKDAY(DATE(YEAR(B7+4-WEEKDAY(B7+6)),1,3)))/7)</f>
        <v>22</v>
      </c>
    </row>
    <row r="13" spans="1:8" x14ac:dyDescent="0.25">
      <c r="A13" t="s">
        <v>936</v>
      </c>
      <c r="B13" s="34">
        <f>B7-WEEKDAY(B7,2)+1</f>
        <v>39958</v>
      </c>
    </row>
    <row r="14" spans="1:8" x14ac:dyDescent="0.25">
      <c r="A14" t="s">
        <v>274</v>
      </c>
      <c r="B14" s="34">
        <f>DATE(YEAR(B7),MONTH(B7),1)</f>
        <v>39934</v>
      </c>
    </row>
    <row r="15" spans="1:8" x14ac:dyDescent="0.25">
      <c r="A15" t="s">
        <v>275</v>
      </c>
      <c r="B15" s="34">
        <f>DATE(YEAR(B7),MONTH(B7)+1,0)</f>
        <v>39964</v>
      </c>
    </row>
    <row r="16" spans="1:8" x14ac:dyDescent="0.25">
      <c r="A16" t="s">
        <v>577</v>
      </c>
      <c r="B16" s="47">
        <f>DATE(YEAR(B7),MONTH(B7)+1,0)-B7</f>
        <v>5</v>
      </c>
    </row>
    <row r="17" spans="1:6" x14ac:dyDescent="0.25">
      <c r="A17" t="s">
        <v>578</v>
      </c>
      <c r="B17" s="47">
        <f>B7-DATE(YEAR(B7),1,1)+1</f>
        <v>146</v>
      </c>
    </row>
    <row r="18" spans="1:6" x14ac:dyDescent="0.25">
      <c r="A18" t="s">
        <v>579</v>
      </c>
      <c r="B18" s="47">
        <f>DATE(YEAR(B7),12,31)-B7</f>
        <v>219</v>
      </c>
    </row>
    <row r="19" spans="1:6" x14ac:dyDescent="0.25">
      <c r="A19" t="s">
        <v>280</v>
      </c>
      <c r="B19" s="34">
        <f>B7+1</f>
        <v>39960</v>
      </c>
    </row>
    <row r="20" spans="1:6" x14ac:dyDescent="0.25">
      <c r="A20" t="s">
        <v>277</v>
      </c>
      <c r="B20" s="34">
        <f>B7+7</f>
        <v>39966</v>
      </c>
    </row>
    <row r="21" spans="1:6" x14ac:dyDescent="0.25">
      <c r="A21" t="s">
        <v>278</v>
      </c>
      <c r="B21" s="34">
        <f>DATE(YEAR(B7),MONTH(B7)+1,DAY(B7))</f>
        <v>39990</v>
      </c>
    </row>
    <row r="22" spans="1:6" x14ac:dyDescent="0.25">
      <c r="A22" t="s">
        <v>279</v>
      </c>
      <c r="B22" s="34">
        <f>DATE(YEAR(B7)+1,MONTH(B7),DAY(B7))</f>
        <v>40324</v>
      </c>
    </row>
    <row r="23" spans="1:6" x14ac:dyDescent="0.25">
      <c r="A23" t="s">
        <v>276</v>
      </c>
      <c r="B23" s="10" t="str">
        <f>IF(MONTH(DATE(YEAR(B7),2,29))=2,YEAR(B7)&amp;" er skuddår",YEAR(B7)&amp;" er ikke skuddår")</f>
        <v>2009 er ikke skuddår</v>
      </c>
      <c r="D23" s="2" t="s">
        <v>284</v>
      </c>
      <c r="E23" s="3"/>
      <c r="F23" s="3"/>
    </row>
    <row r="24" spans="1:6" x14ac:dyDescent="0.25">
      <c r="A24" t="s">
        <v>285</v>
      </c>
      <c r="B24" s="10">
        <f>DATE(YEAR(B7)+1,1,1)-DATE(YEAR(B7),1,1)</f>
        <v>365</v>
      </c>
      <c r="D24" s="2" t="s">
        <v>580</v>
      </c>
      <c r="E24" s="3"/>
      <c r="F24" s="3"/>
    </row>
    <row r="25" spans="1:6" x14ac:dyDescent="0.25">
      <c r="B25" s="10"/>
    </row>
    <row r="26" spans="1:6" ht="15.75" thickBot="1" x14ac:dyDescent="0.3">
      <c r="A26" s="6" t="s">
        <v>582</v>
      </c>
      <c r="B26" s="6"/>
    </row>
    <row r="27" spans="1:6" x14ac:dyDescent="0.25">
      <c r="B27" s="10"/>
    </row>
    <row r="28" spans="1:6" x14ac:dyDescent="0.25">
      <c r="A28" t="s">
        <v>581</v>
      </c>
      <c r="B28" s="22">
        <v>22265</v>
      </c>
    </row>
    <row r="29" spans="1:6" x14ac:dyDescent="0.25">
      <c r="A29" t="s">
        <v>586</v>
      </c>
      <c r="B29" s="10" t="str">
        <f>TEXT(B28,"dddd")</f>
        <v>torsdag</v>
      </c>
    </row>
    <row r="30" spans="1:6" x14ac:dyDescent="0.25">
      <c r="A30" t="s">
        <v>583</v>
      </c>
      <c r="B30" s="10" t="str">
        <f ca="1">DATEDIF(B28,TODAY(),"y")&amp;" år "&amp;DATEDIF(B28,TODAY(),"ym")&amp;" mnd "&amp;DATEDIF(B28,TODAY(),"md")&amp;" dager"</f>
        <v>54 år 8 mnd 30 dager</v>
      </c>
    </row>
    <row r="31" spans="1:6" x14ac:dyDescent="0.25">
      <c r="A31" t="s">
        <v>213</v>
      </c>
      <c r="B31" s="10" t="str">
        <f ca="1">DATEDIF(B28,TODAY(),"m")&amp;" mnd"</f>
        <v>656 mnd</v>
      </c>
    </row>
    <row r="32" spans="1:6" x14ac:dyDescent="0.25">
      <c r="A32" t="s">
        <v>213</v>
      </c>
      <c r="B32" s="47" t="str">
        <f ca="1">TODAY()-B28+1&amp;" dager"</f>
        <v>19997 dager</v>
      </c>
    </row>
    <row r="33" spans="1:7" x14ac:dyDescent="0.25">
      <c r="A33" t="s">
        <v>584</v>
      </c>
      <c r="B33" s="34">
        <f ca="1">DATE(YEAR(TODAY())+(DATE(YEAR(TODAY()),MONTH(B28),DAY(B28))&lt;TODAY()),MONTH(B28),DAY(B28))</f>
        <v>42353</v>
      </c>
    </row>
    <row r="34" spans="1:7" x14ac:dyDescent="0.25">
      <c r="A34" t="s">
        <v>585</v>
      </c>
      <c r="B34" s="47">
        <f ca="1">DATEDIF(B28,B33,"y")</f>
        <v>55</v>
      </c>
    </row>
    <row r="35" spans="1:7" x14ac:dyDescent="0.25">
      <c r="A35" t="s">
        <v>587</v>
      </c>
      <c r="B35" s="10" t="str">
        <f ca="1">IF(B33=TODAY(),"Gratulerer med dagen!!!","Det er "&amp;B33-TODAY()&amp;" dager igjen til neste bursdag")</f>
        <v>Det er 92 dager igjen til neste bursdag</v>
      </c>
    </row>
    <row r="36" spans="1:7" x14ac:dyDescent="0.25">
      <c r="B36" s="10"/>
    </row>
    <row r="37" spans="1:7" ht="15.75" thickBot="1" x14ac:dyDescent="0.3">
      <c r="A37" s="6" t="s">
        <v>244</v>
      </c>
      <c r="B37" s="6"/>
      <c r="C37" s="6"/>
      <c r="D37" s="6"/>
      <c r="E37" s="6"/>
      <c r="F37" s="6"/>
      <c r="G37" s="6"/>
    </row>
    <row r="39" spans="1:7" ht="15.75" thickBot="1" x14ac:dyDescent="0.3">
      <c r="B39" t="s">
        <v>245</v>
      </c>
      <c r="C39" t="s">
        <v>246</v>
      </c>
      <c r="D39" t="s">
        <v>247</v>
      </c>
      <c r="E39" t="s">
        <v>248</v>
      </c>
      <c r="F39" t="s">
        <v>249</v>
      </c>
      <c r="G39" t="s">
        <v>192</v>
      </c>
    </row>
    <row r="40" spans="1:7" ht="15.75" thickBot="1" x14ac:dyDescent="0.3">
      <c r="B40" s="16">
        <v>0.67708333333333337</v>
      </c>
      <c r="C40" s="16">
        <v>7.2916666666666671E-2</v>
      </c>
      <c r="D40" s="14">
        <f>C40-B40+(C40&lt;B40)</f>
        <v>0.39583333333333326</v>
      </c>
      <c r="E40">
        <f>(C40-B40+(C40&lt;B40))*24</f>
        <v>9.4999999999999982</v>
      </c>
      <c r="F40" s="17">
        <v>450</v>
      </c>
      <c r="G40" s="15">
        <f>(C40-B40+(C40&lt;B40))*24*F40</f>
        <v>4274.9999999999991</v>
      </c>
    </row>
    <row r="42" spans="1:7" ht="15.75" thickBot="1" x14ac:dyDescent="0.3">
      <c r="A42" s="6" t="s">
        <v>295</v>
      </c>
      <c r="B42" s="6"/>
      <c r="C42" s="6"/>
      <c r="D42" s="6"/>
      <c r="E42" s="6"/>
      <c r="F42" s="6"/>
      <c r="G42" s="6"/>
    </row>
    <row r="44" spans="1:7" x14ac:dyDescent="0.25">
      <c r="A44" t="s">
        <v>286</v>
      </c>
      <c r="B44" s="23">
        <v>2.8935185185185189E-4</v>
      </c>
      <c r="C44" s="2" t="s">
        <v>293</v>
      </c>
      <c r="D44" s="3"/>
      <c r="E44" s="3"/>
      <c r="F44" s="3"/>
    </row>
    <row r="45" spans="1:7" x14ac:dyDescent="0.25">
      <c r="A45" t="s">
        <v>287</v>
      </c>
      <c r="B45" s="23">
        <v>1.0416666666666667E-3</v>
      </c>
    </row>
    <row r="46" spans="1:7" x14ac:dyDescent="0.25">
      <c r="A46" t="s">
        <v>289</v>
      </c>
      <c r="B46" s="23">
        <v>3.4722222222222224E-4</v>
      </c>
    </row>
    <row r="47" spans="1:7" x14ac:dyDescent="0.25">
      <c r="A47" t="s">
        <v>288</v>
      </c>
      <c r="B47" s="23">
        <v>2.0833333333333333E-3</v>
      </c>
    </row>
    <row r="48" spans="1:7" x14ac:dyDescent="0.25">
      <c r="A48" t="s">
        <v>290</v>
      </c>
      <c r="B48" s="23">
        <v>2.3148148148148146E-4</v>
      </c>
    </row>
    <row r="49" spans="1:6" x14ac:dyDescent="0.25">
      <c r="A49" t="s">
        <v>289</v>
      </c>
      <c r="B49" s="23">
        <v>3.4722222222222224E-4</v>
      </c>
    </row>
    <row r="50" spans="1:6" x14ac:dyDescent="0.25">
      <c r="A50" t="s">
        <v>291</v>
      </c>
      <c r="B50" s="23">
        <v>2.0833333333333333E-3</v>
      </c>
    </row>
    <row r="52" spans="1:6" ht="15.75" thickBot="1" x14ac:dyDescent="0.3">
      <c r="A52" s="24" t="s">
        <v>292</v>
      </c>
      <c r="B52" s="25">
        <f>SUM(B44:B51)</f>
        <v>6.4236111111111108E-3</v>
      </c>
      <c r="C52" s="2" t="s">
        <v>294</v>
      </c>
      <c r="D52" s="3"/>
      <c r="E52" s="3"/>
      <c r="F52" s="3"/>
    </row>
    <row r="53" spans="1:6" ht="15.75" thickTop="1" x14ac:dyDescent="0.25"/>
    <row r="55" spans="1:6" x14ac:dyDescent="0.25">
      <c r="B55" s="55" t="s">
        <v>594</v>
      </c>
    </row>
  </sheetData>
  <hyperlinks>
    <hyperlink ref="B55" location="Innhold!A1" display="Tilbake til innhold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7"/>
  <sheetViews>
    <sheetView workbookViewId="0"/>
  </sheetViews>
  <sheetFormatPr defaultColWidth="9.140625" defaultRowHeight="15" x14ac:dyDescent="0.25"/>
  <cols>
    <col min="1" max="1" width="3.5703125" customWidth="1"/>
    <col min="2" max="2" width="18.7109375" customWidth="1"/>
    <col min="3" max="3" width="20.28515625" customWidth="1"/>
    <col min="4" max="4" width="25.140625" customWidth="1"/>
    <col min="5" max="7" width="18" bestFit="1" customWidth="1"/>
    <col min="8" max="8" width="19.140625" customWidth="1"/>
  </cols>
  <sheetData>
    <row r="1" spans="1:8" ht="20.25" thickBot="1" x14ac:dyDescent="0.35">
      <c r="A1" s="19" t="s">
        <v>305</v>
      </c>
      <c r="B1" s="19"/>
      <c r="C1" s="19"/>
      <c r="D1" s="19"/>
      <c r="E1" s="19"/>
      <c r="F1" s="19"/>
      <c r="G1" s="19"/>
      <c r="H1" s="19"/>
    </row>
    <row r="2" spans="1:8" ht="15.75" thickTop="1" x14ac:dyDescent="0.25"/>
    <row r="4" spans="1:8" x14ac:dyDescent="0.25">
      <c r="B4" t="s">
        <v>298</v>
      </c>
    </row>
    <row r="5" spans="1:8" x14ac:dyDescent="0.25">
      <c r="B5" s="10" t="s">
        <v>299</v>
      </c>
      <c r="C5" s="10" t="s">
        <v>300</v>
      </c>
      <c r="D5" s="10" t="s">
        <v>597</v>
      </c>
      <c r="E5" s="10" t="s">
        <v>301</v>
      </c>
      <c r="F5" s="10" t="s">
        <v>302</v>
      </c>
      <c r="G5" s="10" t="s">
        <v>303</v>
      </c>
      <c r="H5" s="10" t="s">
        <v>304</v>
      </c>
    </row>
    <row r="6" spans="1:8" x14ac:dyDescent="0.25">
      <c r="C6" t="s">
        <v>307</v>
      </c>
      <c r="D6" t="s">
        <v>307</v>
      </c>
      <c r="E6" t="s">
        <v>307</v>
      </c>
      <c r="F6" t="s">
        <v>307</v>
      </c>
      <c r="G6" t="s">
        <v>307</v>
      </c>
      <c r="H6" t="s">
        <v>307</v>
      </c>
    </row>
    <row r="7" spans="1:8" x14ac:dyDescent="0.25">
      <c r="C7" s="21">
        <v>-2</v>
      </c>
      <c r="D7" s="21">
        <v>-4</v>
      </c>
      <c r="E7" s="21">
        <v>-8</v>
      </c>
      <c r="F7" s="21">
        <v>-11</v>
      </c>
      <c r="G7" s="21">
        <v>2</v>
      </c>
      <c r="H7" s="21">
        <v>9</v>
      </c>
    </row>
    <row r="8" spans="1:8" x14ac:dyDescent="0.25">
      <c r="B8" s="26">
        <v>39949.958333333336</v>
      </c>
      <c r="C8" s="33">
        <f t="shared" ref="C8:H8" si="0">$B8+(C$7/24)</f>
        <v>39949.875</v>
      </c>
      <c r="D8" s="33">
        <f t="shared" si="0"/>
        <v>39949.791666666672</v>
      </c>
      <c r="E8" s="33">
        <f t="shared" si="0"/>
        <v>39949.625</v>
      </c>
      <c r="F8" s="33">
        <f t="shared" si="0"/>
        <v>39949.5</v>
      </c>
      <c r="G8" s="33">
        <f t="shared" si="0"/>
        <v>39950.041666666672</v>
      </c>
      <c r="H8" s="33">
        <f t="shared" si="0"/>
        <v>39950.333333333336</v>
      </c>
    </row>
    <row r="10" spans="1:8" x14ac:dyDescent="0.25">
      <c r="B10" t="s">
        <v>309</v>
      </c>
    </row>
    <row r="11" spans="1:8" x14ac:dyDescent="0.25">
      <c r="B11" t="s">
        <v>308</v>
      </c>
    </row>
    <row r="12" spans="1:8" x14ac:dyDescent="0.25">
      <c r="B12" t="s">
        <v>310</v>
      </c>
    </row>
    <row r="14" spans="1:8" ht="15.75" thickBot="1" x14ac:dyDescent="0.3">
      <c r="A14" s="6" t="s">
        <v>838</v>
      </c>
      <c r="B14" s="6"/>
      <c r="C14" s="6"/>
      <c r="D14" s="6"/>
      <c r="E14" s="6"/>
      <c r="F14" s="6"/>
      <c r="G14" s="6"/>
      <c r="H14" s="6"/>
    </row>
    <row r="15" spans="1:8" x14ac:dyDescent="0.25">
      <c r="B15" s="59" t="s">
        <v>839</v>
      </c>
    </row>
    <row r="16" spans="1:8" x14ac:dyDescent="0.25">
      <c r="B16" s="59" t="s">
        <v>906</v>
      </c>
    </row>
    <row r="18" spans="2:7" x14ac:dyDescent="0.25">
      <c r="B18" t="s">
        <v>837</v>
      </c>
      <c r="C18" s="21" t="s">
        <v>641</v>
      </c>
      <c r="D18" s="57">
        <v>40221.666666666664</v>
      </c>
      <c r="E18" s="2" t="s">
        <v>840</v>
      </c>
      <c r="F18" s="3"/>
      <c r="G18" s="3"/>
    </row>
    <row r="20" spans="2:7" x14ac:dyDescent="0.25">
      <c r="B20" t="s">
        <v>597</v>
      </c>
      <c r="D20" s="58">
        <f>D18-VLOOKUP(C18,TimeZoneTable,2,FALSE)/24</f>
        <v>40222</v>
      </c>
    </row>
    <row r="22" spans="2:7" x14ac:dyDescent="0.25">
      <c r="B22" t="s">
        <v>837</v>
      </c>
      <c r="C22" s="21" t="s">
        <v>613</v>
      </c>
      <c r="D22" s="58">
        <f>D20+VLOOKUP(C22,TimeZoneTable,2,FALSE)/24</f>
        <v>40222.416666666664</v>
      </c>
    </row>
    <row r="27" spans="2:7" x14ac:dyDescent="0.25">
      <c r="B27" s="55" t="s">
        <v>594</v>
      </c>
    </row>
  </sheetData>
  <dataValidations count="1">
    <dataValidation type="list" allowBlank="1" showInputMessage="1" showErrorMessage="1" sqref="C18 C22">
      <formula1>Countries</formula1>
    </dataValidation>
  </dataValidations>
  <hyperlinks>
    <hyperlink ref="B27" location="Innhold!A1" display="Tilbake til innhold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Innhold</vt:lpstr>
      <vt:lpstr>Regning</vt:lpstr>
      <vt:lpstr>Navneliste</vt:lpstr>
      <vt:lpstr>Prisliste</vt:lpstr>
      <vt:lpstr>Avrunding</vt:lpstr>
      <vt:lpstr>Rangering</vt:lpstr>
      <vt:lpstr>Helligdager</vt:lpstr>
      <vt:lpstr>Dato-tid</vt:lpstr>
      <vt:lpstr>Tidssoner</vt:lpstr>
      <vt:lpstr>HVIS</vt:lpstr>
      <vt:lpstr>Prosenter</vt:lpstr>
      <vt:lpstr>Tekstfunksjoner</vt:lpstr>
      <vt:lpstr>Bare for gøy</vt:lpstr>
      <vt:lpstr>Tidssonetabell</vt:lpstr>
      <vt:lpstr>Countries</vt:lpstr>
      <vt:lpstr>Priser</vt:lpstr>
      <vt:lpstr>TimeZoneTable</vt:lpstr>
      <vt:lpstr>Varer</vt:lpstr>
    </vt:vector>
  </TitlesOfParts>
  <Company>Harald Staff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Staff</dc:creator>
  <cp:lastModifiedBy>Harald Staff</cp:lastModifiedBy>
  <dcterms:created xsi:type="dcterms:W3CDTF">2009-05-12T11:05:00Z</dcterms:created>
  <dcterms:modified xsi:type="dcterms:W3CDTF">2015-09-14T12:54:34Z</dcterms:modified>
</cp:coreProperties>
</file>